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edor\Desktop\ROZPOČET\2023\Lukáš\II 635220001\"/>
    </mc:Choice>
  </mc:AlternateContent>
  <bookViews>
    <workbookView xWindow="0" yWindow="0" windowWidth="28770" windowHeight="13125" firstSheet="5" activeTab="9"/>
  </bookViews>
  <sheets>
    <sheet name="Rekapitulace stavby" sheetId="1" r:id="rId1"/>
    <sheet name="SO 01 - 1.TK Chotěbuz - A..." sheetId="2" r:id="rId2"/>
    <sheet name="PS 01 - Práce pro SSZT" sheetId="3" r:id="rId3"/>
    <sheet name="SO 02.1. - 2.TK Český Těš..." sheetId="4" r:id="rId4"/>
    <sheet name="PS 02.1. - Práce pro SSZT" sheetId="5" r:id="rId5"/>
    <sheet name="SO 02.2. - 2.TK Český Těš..." sheetId="6" r:id="rId6"/>
    <sheet name="PS 02.2. - Práce pro SSZT" sheetId="7" r:id="rId7"/>
    <sheet name="SO 03 - 2.TK Albrechtice ..." sheetId="8" r:id="rId8"/>
    <sheet name="PS 03 - Práce pro SSZT" sheetId="9" r:id="rId9"/>
    <sheet name="VRN - VRN" sheetId="10" r:id="rId10"/>
  </sheets>
  <definedNames>
    <definedName name="_xlnm._FilterDatabase" localSheetId="2" hidden="1">'PS 01 - Práce pro SSZT'!$C$122:$K$148</definedName>
    <definedName name="_xlnm._FilterDatabase" localSheetId="4" hidden="1">'PS 02.1. - Práce pro SSZT'!$C$126:$K$143</definedName>
    <definedName name="_xlnm._FilterDatabase" localSheetId="6" hidden="1">'PS 02.2. - Práce pro SSZT'!$C$126:$K$154</definedName>
    <definedName name="_xlnm._FilterDatabase" localSheetId="8" hidden="1">'PS 03 - Práce pro SSZT'!$C$120:$K$143</definedName>
    <definedName name="_xlnm._FilterDatabase" localSheetId="1" hidden="1">'SO 01 - 1.TK Chotěbuz - A...'!$C$118:$K$148</definedName>
    <definedName name="_xlnm._FilterDatabase" localSheetId="3" hidden="1">'SO 02.1. - 2.TK Český Těš...'!$C$122:$K$142</definedName>
    <definedName name="_xlnm._FilterDatabase" localSheetId="5" hidden="1">'SO 02.2. - 2.TK Český Těš...'!$C$122:$K$144</definedName>
    <definedName name="_xlnm._FilterDatabase" localSheetId="7" hidden="1">'SO 03 - 2.TK Albrechtice ...'!$C$118:$K$143</definedName>
    <definedName name="_xlnm._FilterDatabase" localSheetId="9" hidden="1">'VRN - VRN'!$C$116:$K$130</definedName>
    <definedName name="_xlnm.Print_Titles" localSheetId="2">'PS 01 - Práce pro SSZT'!$122:$122</definedName>
    <definedName name="_xlnm.Print_Titles" localSheetId="4">'PS 02.1. - Práce pro SSZT'!$126:$126</definedName>
    <definedName name="_xlnm.Print_Titles" localSheetId="6">'PS 02.2. - Práce pro SSZT'!$126:$126</definedName>
    <definedName name="_xlnm.Print_Titles" localSheetId="8">'PS 03 - Práce pro SSZT'!$120:$120</definedName>
    <definedName name="_xlnm.Print_Titles" localSheetId="0">'Rekapitulace stavby'!$92:$92</definedName>
    <definedName name="_xlnm.Print_Titles" localSheetId="1">'SO 01 - 1.TK Chotěbuz - A...'!$118:$118</definedName>
    <definedName name="_xlnm.Print_Titles" localSheetId="3">'SO 02.1. - 2.TK Český Těš...'!$122:$122</definedName>
    <definedName name="_xlnm.Print_Titles" localSheetId="5">'SO 02.2. - 2.TK Český Těš...'!$122:$122</definedName>
    <definedName name="_xlnm.Print_Titles" localSheetId="7">'SO 03 - 2.TK Albrechtice ...'!$118:$118</definedName>
    <definedName name="_xlnm.Print_Titles" localSheetId="9">'VRN - VRN'!$116:$116</definedName>
    <definedName name="_xlnm.Print_Area" localSheetId="2">'PS 01 - Práce pro SSZT'!$C$82:$J$102,'PS 01 - Práce pro SSZT'!$C$108:$K$148</definedName>
    <definedName name="_xlnm.Print_Area" localSheetId="4">'PS 02.1. - Práce pro SSZT'!$C$82:$J$104,'PS 02.1. - Práce pro SSZT'!$C$110:$K$143</definedName>
    <definedName name="_xlnm.Print_Area" localSheetId="6">'PS 02.2. - Práce pro SSZT'!$C$82:$J$104,'PS 02.2. - Práce pro SSZT'!$C$110:$K$154</definedName>
    <definedName name="_xlnm.Print_Area" localSheetId="8">'PS 03 - Práce pro SSZT'!$C$82:$J$100,'PS 03 - Práce pro SSZT'!$C$106:$K$143</definedName>
    <definedName name="_xlnm.Print_Area" localSheetId="0">'Rekapitulace stavby'!$D$4:$AO$76,'Rekapitulace stavby'!$C$82:$AQ$109</definedName>
    <definedName name="_xlnm.Print_Area" localSheetId="1">'SO 01 - 1.TK Chotěbuz - A...'!$C$82:$J$100,'SO 01 - 1.TK Chotěbuz - A...'!$C$106:$K$148</definedName>
    <definedName name="_xlnm.Print_Area" localSheetId="3">'SO 02.1. - 2.TK Český Těš...'!$C$82:$J$102,'SO 02.1. - 2.TK Český Těš...'!$C$108:$K$142</definedName>
    <definedName name="_xlnm.Print_Area" localSheetId="5">'SO 02.2. - 2.TK Český Těš...'!$C$82:$J$102,'SO 02.2. - 2.TK Český Těš...'!$C$108:$K$144</definedName>
    <definedName name="_xlnm.Print_Area" localSheetId="7">'SO 03 - 2.TK Albrechtice ...'!$C$82:$J$100,'SO 03 - 2.TK Albrechtice ...'!$C$106:$K$143</definedName>
    <definedName name="_xlnm.Print_Area" localSheetId="9">'VRN - VRN'!$C$82:$J$98,'VRN - VRN'!$C$104:$K$130</definedName>
  </definedNames>
  <calcPr calcId="162913"/>
</workbook>
</file>

<file path=xl/calcChain.xml><?xml version="1.0" encoding="utf-8"?>
<calcChain xmlns="http://schemas.openxmlformats.org/spreadsheetml/2006/main">
  <c r="J37" i="10" l="1"/>
  <c r="J36" i="10"/>
  <c r="AY108" i="1"/>
  <c r="J35" i="10"/>
  <c r="AX108" i="1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BI123" i="10"/>
  <c r="F37" i="10" s="1"/>
  <c r="BH123" i="10"/>
  <c r="BG123" i="10"/>
  <c r="BF123" i="10"/>
  <c r="T123" i="10"/>
  <c r="R123" i="10"/>
  <c r="P123" i="10"/>
  <c r="BI121" i="10"/>
  <c r="BH121" i="10"/>
  <c r="BG121" i="10"/>
  <c r="BF121" i="10"/>
  <c r="T121" i="10"/>
  <c r="R121" i="10"/>
  <c r="P121" i="10"/>
  <c r="BI119" i="10"/>
  <c r="BH119" i="10"/>
  <c r="BG119" i="10"/>
  <c r="BF119" i="10"/>
  <c r="T119" i="10"/>
  <c r="R119" i="10"/>
  <c r="P119" i="10"/>
  <c r="F113" i="10"/>
  <c r="F111" i="10"/>
  <c r="E109" i="10"/>
  <c r="F91" i="10"/>
  <c r="F89" i="10"/>
  <c r="E87" i="10"/>
  <c r="J24" i="10"/>
  <c r="E24" i="10"/>
  <c r="J92" i="10" s="1"/>
  <c r="J23" i="10"/>
  <c r="J21" i="10"/>
  <c r="E21" i="10"/>
  <c r="J113" i="10"/>
  <c r="J20" i="10"/>
  <c r="J18" i="10"/>
  <c r="E18" i="10"/>
  <c r="F114" i="10"/>
  <c r="J17" i="10"/>
  <c r="J12" i="10"/>
  <c r="J111" i="10"/>
  <c r="E7" i="10"/>
  <c r="E85" i="10"/>
  <c r="J39" i="9"/>
  <c r="J38" i="9"/>
  <c r="AY107" i="1"/>
  <c r="J37" i="9"/>
  <c r="AX107" i="1" s="1"/>
  <c r="BI140" i="9"/>
  <c r="BH140" i="9"/>
  <c r="BG140" i="9"/>
  <c r="BF140" i="9"/>
  <c r="T140" i="9"/>
  <c r="R140" i="9"/>
  <c r="P140" i="9"/>
  <c r="BI136" i="9"/>
  <c r="BH136" i="9"/>
  <c r="BG136" i="9"/>
  <c r="BF136" i="9"/>
  <c r="T136" i="9"/>
  <c r="R136" i="9"/>
  <c r="P136" i="9"/>
  <c r="BI132" i="9"/>
  <c r="BH132" i="9"/>
  <c r="BG132" i="9"/>
  <c r="BF132" i="9"/>
  <c r="T132" i="9"/>
  <c r="R132" i="9"/>
  <c r="P132" i="9"/>
  <c r="BI128" i="9"/>
  <c r="BH128" i="9"/>
  <c r="BG128" i="9"/>
  <c r="BF128" i="9"/>
  <c r="T128" i="9"/>
  <c r="R128" i="9"/>
  <c r="P128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F117" i="9"/>
  <c r="F115" i="9"/>
  <c r="E113" i="9"/>
  <c r="F93" i="9"/>
  <c r="F91" i="9"/>
  <c r="E89" i="9"/>
  <c r="J26" i="9"/>
  <c r="E26" i="9"/>
  <c r="J118" i="9" s="1"/>
  <c r="J25" i="9"/>
  <c r="J23" i="9"/>
  <c r="E23" i="9"/>
  <c r="J117" i="9"/>
  <c r="J22" i="9"/>
  <c r="J20" i="9"/>
  <c r="E20" i="9"/>
  <c r="F94" i="9"/>
  <c r="J19" i="9"/>
  <c r="J14" i="9"/>
  <c r="J91" i="9"/>
  <c r="E7" i="9"/>
  <c r="E109" i="9" s="1"/>
  <c r="J37" i="8"/>
  <c r="J36" i="8"/>
  <c r="AY106" i="1"/>
  <c r="J35" i="8"/>
  <c r="AX106" i="1"/>
  <c r="BI141" i="8"/>
  <c r="BH141" i="8"/>
  <c r="BG141" i="8"/>
  <c r="BF141" i="8"/>
  <c r="T141" i="8"/>
  <c r="R141" i="8"/>
  <c r="P141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BI122" i="8"/>
  <c r="BH122" i="8"/>
  <c r="BG122" i="8"/>
  <c r="BF122" i="8"/>
  <c r="T122" i="8"/>
  <c r="R122" i="8"/>
  <c r="P122" i="8"/>
  <c r="F115" i="8"/>
  <c r="F113" i="8"/>
  <c r="E111" i="8"/>
  <c r="F91" i="8"/>
  <c r="F89" i="8"/>
  <c r="E87" i="8"/>
  <c r="J24" i="8"/>
  <c r="E24" i="8"/>
  <c r="J116" i="8" s="1"/>
  <c r="J23" i="8"/>
  <c r="J21" i="8"/>
  <c r="E21" i="8"/>
  <c r="J91" i="8" s="1"/>
  <c r="J20" i="8"/>
  <c r="J18" i="8"/>
  <c r="E18" i="8"/>
  <c r="F92" i="8" s="1"/>
  <c r="J17" i="8"/>
  <c r="J12" i="8"/>
  <c r="J89" i="8" s="1"/>
  <c r="E7" i="8"/>
  <c r="E85" i="8"/>
  <c r="J129" i="7"/>
  <c r="T128" i="7"/>
  <c r="R128" i="7"/>
  <c r="P128" i="7"/>
  <c r="BK128" i="7"/>
  <c r="J128" i="7"/>
  <c r="J101" i="7" s="1"/>
  <c r="J41" i="7"/>
  <c r="J40" i="7"/>
  <c r="AY104" i="1" s="1"/>
  <c r="J39" i="7"/>
  <c r="AX104" i="1"/>
  <c r="BI151" i="7"/>
  <c r="BH151" i="7"/>
  <c r="BG151" i="7"/>
  <c r="BF151" i="7"/>
  <c r="T151" i="7"/>
  <c r="R151" i="7"/>
  <c r="P151" i="7"/>
  <c r="BI147" i="7"/>
  <c r="BH147" i="7"/>
  <c r="BG147" i="7"/>
  <c r="BF147" i="7"/>
  <c r="T147" i="7"/>
  <c r="R147" i="7"/>
  <c r="P147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6" i="7"/>
  <c r="BH136" i="7"/>
  <c r="BG136" i="7"/>
  <c r="BF136" i="7"/>
  <c r="T136" i="7"/>
  <c r="R136" i="7"/>
  <c r="P136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J102" i="7"/>
  <c r="F123" i="7"/>
  <c r="F121" i="7"/>
  <c r="E119" i="7"/>
  <c r="F95" i="7"/>
  <c r="F93" i="7"/>
  <c r="E91" i="7"/>
  <c r="J28" i="7"/>
  <c r="E28" i="7"/>
  <c r="J124" i="7"/>
  <c r="J27" i="7"/>
  <c r="J25" i="7"/>
  <c r="E25" i="7"/>
  <c r="J123" i="7" s="1"/>
  <c r="J24" i="7"/>
  <c r="J22" i="7"/>
  <c r="E22" i="7"/>
  <c r="F124" i="7"/>
  <c r="J21" i="7"/>
  <c r="J16" i="7"/>
  <c r="J93" i="7"/>
  <c r="E7" i="7"/>
  <c r="E113" i="7" s="1"/>
  <c r="J39" i="6"/>
  <c r="J38" i="6"/>
  <c r="AY103" i="1" s="1"/>
  <c r="J37" i="6"/>
  <c r="AX103" i="1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F119" i="6"/>
  <c r="F117" i="6"/>
  <c r="E115" i="6"/>
  <c r="F93" i="6"/>
  <c r="F91" i="6"/>
  <c r="E89" i="6"/>
  <c r="J26" i="6"/>
  <c r="E26" i="6"/>
  <c r="J94" i="6"/>
  <c r="J25" i="6"/>
  <c r="J23" i="6"/>
  <c r="E23" i="6"/>
  <c r="J119" i="6"/>
  <c r="J22" i="6"/>
  <c r="J20" i="6"/>
  <c r="E20" i="6"/>
  <c r="F94" i="6"/>
  <c r="J19" i="6"/>
  <c r="J14" i="6"/>
  <c r="J117" i="6" s="1"/>
  <c r="E7" i="6"/>
  <c r="E111" i="6" s="1"/>
  <c r="J129" i="5"/>
  <c r="T128" i="5"/>
  <c r="R128" i="5"/>
  <c r="P128" i="5"/>
  <c r="BK128" i="5"/>
  <c r="J128" i="5" s="1"/>
  <c r="J101" i="5" s="1"/>
  <c r="J41" i="5"/>
  <c r="J40" i="5"/>
  <c r="AY101" i="1" s="1"/>
  <c r="J39" i="5"/>
  <c r="AX101" i="1" s="1"/>
  <c r="BI140" i="5"/>
  <c r="BH140" i="5"/>
  <c r="BG140" i="5"/>
  <c r="BF140" i="5"/>
  <c r="T140" i="5"/>
  <c r="R140" i="5"/>
  <c r="P140" i="5"/>
  <c r="BI136" i="5"/>
  <c r="BH136" i="5"/>
  <c r="BG136" i="5"/>
  <c r="BF136" i="5"/>
  <c r="T136" i="5"/>
  <c r="R136" i="5"/>
  <c r="P136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J102" i="5"/>
  <c r="F123" i="5"/>
  <c r="F121" i="5"/>
  <c r="E119" i="5"/>
  <c r="F95" i="5"/>
  <c r="F93" i="5"/>
  <c r="E91" i="5"/>
  <c r="J28" i="5"/>
  <c r="E28" i="5"/>
  <c r="J124" i="5" s="1"/>
  <c r="J27" i="5"/>
  <c r="J25" i="5"/>
  <c r="E25" i="5"/>
  <c r="J123" i="5" s="1"/>
  <c r="J24" i="5"/>
  <c r="J22" i="5"/>
  <c r="E22" i="5"/>
  <c r="F124" i="5" s="1"/>
  <c r="J21" i="5"/>
  <c r="J16" i="5"/>
  <c r="J121" i="5"/>
  <c r="E7" i="5"/>
  <c r="E113" i="5"/>
  <c r="J39" i="4"/>
  <c r="J38" i="4"/>
  <c r="AY100" i="1" s="1"/>
  <c r="J37" i="4"/>
  <c r="AX100" i="1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F119" i="4"/>
  <c r="F117" i="4"/>
  <c r="E115" i="4"/>
  <c r="F93" i="4"/>
  <c r="F91" i="4"/>
  <c r="E89" i="4"/>
  <c r="J26" i="4"/>
  <c r="E26" i="4"/>
  <c r="J120" i="4" s="1"/>
  <c r="J25" i="4"/>
  <c r="J23" i="4"/>
  <c r="E23" i="4"/>
  <c r="J93" i="4" s="1"/>
  <c r="J22" i="4"/>
  <c r="J20" i="4"/>
  <c r="E20" i="4"/>
  <c r="F120" i="4" s="1"/>
  <c r="J19" i="4"/>
  <c r="J14" i="4"/>
  <c r="J117" i="4"/>
  <c r="E7" i="4"/>
  <c r="E85" i="4"/>
  <c r="J125" i="3"/>
  <c r="J100" i="3" s="1"/>
  <c r="T124" i="3"/>
  <c r="R124" i="3"/>
  <c r="P124" i="3"/>
  <c r="BK124" i="3"/>
  <c r="J124" i="3"/>
  <c r="J99" i="3" s="1"/>
  <c r="J39" i="3"/>
  <c r="J38" i="3"/>
  <c r="AY97" i="1"/>
  <c r="J37" i="3"/>
  <c r="AX97" i="1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F119" i="3"/>
  <c r="F117" i="3"/>
  <c r="E115" i="3"/>
  <c r="F93" i="3"/>
  <c r="F91" i="3"/>
  <c r="E89" i="3"/>
  <c r="J26" i="3"/>
  <c r="E26" i="3"/>
  <c r="J120" i="3" s="1"/>
  <c r="J25" i="3"/>
  <c r="J23" i="3"/>
  <c r="E23" i="3"/>
  <c r="J93" i="3"/>
  <c r="J22" i="3"/>
  <c r="J20" i="3"/>
  <c r="E20" i="3"/>
  <c r="F94" i="3"/>
  <c r="J19" i="3"/>
  <c r="J14" i="3"/>
  <c r="J91" i="3" s="1"/>
  <c r="E7" i="3"/>
  <c r="E111" i="3" s="1"/>
  <c r="J37" i="2"/>
  <c r="J36" i="2"/>
  <c r="AY96" i="1"/>
  <c r="J35" i="2"/>
  <c r="AX96" i="1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R121" i="2" s="1"/>
  <c r="R120" i="2" s="1"/>
  <c r="P128" i="2"/>
  <c r="BI127" i="2"/>
  <c r="BH127" i="2"/>
  <c r="BG127" i="2"/>
  <c r="BF127" i="2"/>
  <c r="T127" i="2"/>
  <c r="R127" i="2"/>
  <c r="P127" i="2"/>
  <c r="BI123" i="2"/>
  <c r="BH123" i="2"/>
  <c r="BG123" i="2"/>
  <c r="BF123" i="2"/>
  <c r="F34" i="2" s="1"/>
  <c r="T123" i="2"/>
  <c r="R123" i="2"/>
  <c r="P123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116" i="2"/>
  <c r="J23" i="2"/>
  <c r="J21" i="2"/>
  <c r="E21" i="2"/>
  <c r="J91" i="2"/>
  <c r="J20" i="2"/>
  <c r="J18" i="2"/>
  <c r="E18" i="2"/>
  <c r="F92" i="2" s="1"/>
  <c r="J17" i="2"/>
  <c r="J12" i="2"/>
  <c r="J113" i="2"/>
  <c r="E7" i="2"/>
  <c r="E109" i="2"/>
  <c r="L90" i="1"/>
  <c r="AM90" i="1"/>
  <c r="AM89" i="1"/>
  <c r="L89" i="1"/>
  <c r="AM87" i="1"/>
  <c r="L87" i="1"/>
  <c r="L85" i="1"/>
  <c r="L84" i="1"/>
  <c r="BK135" i="2"/>
  <c r="J133" i="2"/>
  <c r="BK128" i="2"/>
  <c r="BK132" i="3"/>
  <c r="BK132" i="4"/>
  <c r="BK132" i="5"/>
  <c r="J139" i="6"/>
  <c r="J127" i="6"/>
  <c r="BK147" i="7"/>
  <c r="BK124" i="8"/>
  <c r="J141" i="8"/>
  <c r="BK128" i="10"/>
  <c r="J122" i="2"/>
  <c r="BK137" i="2"/>
  <c r="J134" i="2"/>
  <c r="BK122" i="2"/>
  <c r="J145" i="3"/>
  <c r="J126" i="4"/>
  <c r="J131" i="5"/>
  <c r="BK139" i="6"/>
  <c r="J142" i="7"/>
  <c r="BK136" i="7"/>
  <c r="BK141" i="8"/>
  <c r="J124" i="8"/>
  <c r="BK140" i="9"/>
  <c r="BK123" i="10"/>
  <c r="J129" i="10"/>
  <c r="J137" i="2"/>
  <c r="AS102" i="1"/>
  <c r="J130" i="2"/>
  <c r="BK127" i="2"/>
  <c r="J128" i="3"/>
  <c r="BK136" i="3"/>
  <c r="J136" i="3"/>
  <c r="BK137" i="4"/>
  <c r="J137" i="4"/>
  <c r="J127" i="4"/>
  <c r="J136" i="5"/>
  <c r="BK140" i="5"/>
  <c r="BK131" i="5"/>
  <c r="J131" i="6"/>
  <c r="J138" i="6"/>
  <c r="BK132" i="6"/>
  <c r="J141" i="7"/>
  <c r="J151" i="7"/>
  <c r="J136" i="7"/>
  <c r="BK128" i="8"/>
  <c r="BK134" i="8"/>
  <c r="J126" i="8"/>
  <c r="BK137" i="8"/>
  <c r="J128" i="8"/>
  <c r="BK136" i="9"/>
  <c r="BK123" i="9"/>
  <c r="J125" i="10"/>
  <c r="J141" i="3"/>
  <c r="J131" i="4"/>
  <c r="J134" i="4"/>
  <c r="J134" i="6"/>
  <c r="J147" i="7"/>
  <c r="J136" i="8"/>
  <c r="BK126" i="8"/>
  <c r="J128" i="9"/>
  <c r="BK129" i="10"/>
  <c r="BK130" i="2"/>
  <c r="BK136" i="2"/>
  <c r="BK123" i="2"/>
  <c r="J140" i="2"/>
  <c r="AS105" i="1"/>
  <c r="J132" i="3"/>
  <c r="BK127" i="4"/>
  <c r="BK131" i="4"/>
  <c r="BK126" i="4"/>
  <c r="J140" i="5"/>
  <c r="BK142" i="6"/>
  <c r="BK131" i="6"/>
  <c r="BK127" i="6"/>
  <c r="BK141" i="7"/>
  <c r="J132" i="7"/>
  <c r="J137" i="8"/>
  <c r="J134" i="8"/>
  <c r="J140" i="9"/>
  <c r="J136" i="9"/>
  <c r="BK121" i="10"/>
  <c r="J121" i="10"/>
  <c r="J123" i="10"/>
  <c r="AS99" i="1"/>
  <c r="BK127" i="3"/>
  <c r="J140" i="4"/>
  <c r="J132" i="5"/>
  <c r="J142" i="6"/>
  <c r="BK142" i="7"/>
  <c r="BK132" i="7"/>
  <c r="BK122" i="8"/>
  <c r="J132" i="9"/>
  <c r="J128" i="10"/>
  <c r="J126" i="10"/>
  <c r="BK140" i="2"/>
  <c r="J127" i="2"/>
  <c r="J128" i="2"/>
  <c r="J135" i="2"/>
  <c r="J123" i="2"/>
  <c r="BK141" i="3"/>
  <c r="BK128" i="3"/>
  <c r="J127" i="3"/>
  <c r="BK140" i="4"/>
  <c r="J132" i="4"/>
  <c r="BK136" i="5"/>
  <c r="BK137" i="6"/>
  <c r="J126" i="6"/>
  <c r="BK134" i="6"/>
  <c r="J140" i="7"/>
  <c r="BK140" i="7"/>
  <c r="J123" i="8"/>
  <c r="BK123" i="8"/>
  <c r="BK124" i="9"/>
  <c r="J124" i="9"/>
  <c r="BK126" i="10"/>
  <c r="BK125" i="10"/>
  <c r="BK143" i="2"/>
  <c r="BK145" i="3"/>
  <c r="BK133" i="2"/>
  <c r="BK134" i="4"/>
  <c r="BK138" i="6"/>
  <c r="BK126" i="6"/>
  <c r="BK151" i="7"/>
  <c r="BK138" i="8"/>
  <c r="J138" i="8"/>
  <c r="BK132" i="9"/>
  <c r="BK128" i="9"/>
  <c r="J143" i="2"/>
  <c r="BK134" i="2"/>
  <c r="J136" i="2"/>
  <c r="AS95" i="1"/>
  <c r="J137" i="6"/>
  <c r="J132" i="6"/>
  <c r="BK131" i="7"/>
  <c r="J131" i="7"/>
  <c r="BK136" i="8"/>
  <c r="J122" i="8"/>
  <c r="J123" i="9"/>
  <c r="J119" i="10"/>
  <c r="BK119" i="10"/>
  <c r="BK121" i="2" l="1"/>
  <c r="BK120" i="2" s="1"/>
  <c r="J120" i="2" s="1"/>
  <c r="J97" i="2" s="1"/>
  <c r="P121" i="2"/>
  <c r="P120" i="2" s="1"/>
  <c r="P125" i="6"/>
  <c r="P124" i="6"/>
  <c r="P136" i="6"/>
  <c r="BK130" i="7"/>
  <c r="BK127" i="7" s="1"/>
  <c r="J127" i="7" s="1"/>
  <c r="J100" i="7" s="1"/>
  <c r="J130" i="7"/>
  <c r="J103" i="7" s="1"/>
  <c r="P122" i="9"/>
  <c r="P121" i="9" s="1"/>
  <c r="AU107" i="1" s="1"/>
  <c r="R133" i="8"/>
  <c r="R121" i="8"/>
  <c r="R120" i="8" s="1"/>
  <c r="R119" i="8" s="1"/>
  <c r="T121" i="2"/>
  <c r="T120" i="2" s="1"/>
  <c r="BK126" i="3"/>
  <c r="BK123" i="3"/>
  <c r="J123" i="3" s="1"/>
  <c r="BK125" i="4"/>
  <c r="J125" i="4"/>
  <c r="J100" i="4" s="1"/>
  <c r="T125" i="4"/>
  <c r="T124" i="4" s="1"/>
  <c r="T123" i="4" s="1"/>
  <c r="R136" i="4"/>
  <c r="T130" i="5"/>
  <c r="T127" i="5"/>
  <c r="R136" i="6"/>
  <c r="T130" i="7"/>
  <c r="T127" i="7" s="1"/>
  <c r="BK133" i="8"/>
  <c r="J133" i="8"/>
  <c r="J99" i="8" s="1"/>
  <c r="T132" i="2"/>
  <c r="T126" i="3"/>
  <c r="T123" i="3"/>
  <c r="P125" i="4"/>
  <c r="P124" i="4" s="1"/>
  <c r="BK136" i="4"/>
  <c r="J136" i="4"/>
  <c r="J101" i="4" s="1"/>
  <c r="T136" i="4"/>
  <c r="P130" i="5"/>
  <c r="P127" i="5"/>
  <c r="AU101" i="1" s="1"/>
  <c r="R130" i="7"/>
  <c r="R127" i="7" s="1"/>
  <c r="P132" i="2"/>
  <c r="R125" i="6"/>
  <c r="R124" i="6" s="1"/>
  <c r="R123" i="6" s="1"/>
  <c r="BK136" i="6"/>
  <c r="J136" i="6" s="1"/>
  <c r="J101" i="6" s="1"/>
  <c r="BK118" i="10"/>
  <c r="J118" i="10" s="1"/>
  <c r="J97" i="10" s="1"/>
  <c r="R132" i="2"/>
  <c r="R119" i="2" s="1"/>
  <c r="R126" i="3"/>
  <c r="R123" i="3"/>
  <c r="R125" i="4"/>
  <c r="R124" i="4"/>
  <c r="R123" i="4"/>
  <c r="P136" i="4"/>
  <c r="BK130" i="5"/>
  <c r="J130" i="5" s="1"/>
  <c r="J103" i="5" s="1"/>
  <c r="R130" i="5"/>
  <c r="R127" i="5"/>
  <c r="T125" i="6"/>
  <c r="T124" i="6"/>
  <c r="P130" i="7"/>
  <c r="P127" i="7" s="1"/>
  <c r="AU104" i="1" s="1"/>
  <c r="P126" i="3"/>
  <c r="P123" i="3" s="1"/>
  <c r="AU97" i="1" s="1"/>
  <c r="T136" i="6"/>
  <c r="P133" i="8"/>
  <c r="P121" i="8" s="1"/>
  <c r="P120" i="8" s="1"/>
  <c r="P119" i="8" s="1"/>
  <c r="AU106" i="1" s="1"/>
  <c r="T122" i="9"/>
  <c r="T121" i="9" s="1"/>
  <c r="R118" i="10"/>
  <c r="R117" i="10"/>
  <c r="BK132" i="2"/>
  <c r="J132" i="2" s="1"/>
  <c r="J99" i="2" s="1"/>
  <c r="BK125" i="6"/>
  <c r="J125" i="6" s="1"/>
  <c r="J100" i="6" s="1"/>
  <c r="T133" i="8"/>
  <c r="T121" i="8" s="1"/>
  <c r="T120" i="8" s="1"/>
  <c r="T119" i="8" s="1"/>
  <c r="BK122" i="9"/>
  <c r="J122" i="9" s="1"/>
  <c r="J99" i="9" s="1"/>
  <c r="BK121" i="9"/>
  <c r="J121" i="9" s="1"/>
  <c r="P118" i="10"/>
  <c r="P117" i="10" s="1"/>
  <c r="AU108" i="1" s="1"/>
  <c r="R122" i="9"/>
  <c r="R121" i="9"/>
  <c r="T118" i="10"/>
  <c r="T117" i="10" s="1"/>
  <c r="BK121" i="8"/>
  <c r="J121" i="8"/>
  <c r="J98" i="8"/>
  <c r="J89" i="10"/>
  <c r="F92" i="10"/>
  <c r="E107" i="10"/>
  <c r="J114" i="10"/>
  <c r="BE121" i="10"/>
  <c r="BE123" i="10"/>
  <c r="BE125" i="10"/>
  <c r="BE126" i="10"/>
  <c r="BE129" i="10"/>
  <c r="J91" i="10"/>
  <c r="BE119" i="10"/>
  <c r="BE128" i="10"/>
  <c r="BD108" i="1"/>
  <c r="BK120" i="8"/>
  <c r="J120" i="8" s="1"/>
  <c r="J97" i="8" s="1"/>
  <c r="J93" i="9"/>
  <c r="J94" i="9"/>
  <c r="J115" i="9"/>
  <c r="F118" i="9"/>
  <c r="BE132" i="9"/>
  <c r="BE140" i="9"/>
  <c r="E85" i="9"/>
  <c r="BE123" i="9"/>
  <c r="BE124" i="9"/>
  <c r="BE128" i="9"/>
  <c r="BE136" i="9"/>
  <c r="F116" i="8"/>
  <c r="J115" i="8"/>
  <c r="E109" i="8"/>
  <c r="BE122" i="8"/>
  <c r="BE124" i="8"/>
  <c r="BE137" i="8"/>
  <c r="BE128" i="8"/>
  <c r="J113" i="8"/>
  <c r="BE126" i="8"/>
  <c r="BE134" i="8"/>
  <c r="J92" i="8"/>
  <c r="BE138" i="8"/>
  <c r="BE141" i="8"/>
  <c r="BE123" i="8"/>
  <c r="BE136" i="8"/>
  <c r="BK124" i="6"/>
  <c r="BK123" i="6" s="1"/>
  <c r="J123" i="6" s="1"/>
  <c r="J98" i="6" s="1"/>
  <c r="E85" i="7"/>
  <c r="F96" i="7"/>
  <c r="J96" i="7"/>
  <c r="J95" i="7"/>
  <c r="J121" i="7"/>
  <c r="BE140" i="7"/>
  <c r="BE142" i="7"/>
  <c r="BE131" i="7"/>
  <c r="BE141" i="7"/>
  <c r="BE132" i="7"/>
  <c r="BE136" i="7"/>
  <c r="BE151" i="7"/>
  <c r="BE147" i="7"/>
  <c r="J93" i="6"/>
  <c r="F120" i="6"/>
  <c r="BE131" i="6"/>
  <c r="E85" i="6"/>
  <c r="J120" i="6"/>
  <c r="BK127" i="5"/>
  <c r="J127" i="5" s="1"/>
  <c r="J34" i="5" s="1"/>
  <c r="BE126" i="6"/>
  <c r="J91" i="6"/>
  <c r="BE132" i="6"/>
  <c r="BE138" i="6"/>
  <c r="BE142" i="6"/>
  <c r="BE137" i="6"/>
  <c r="BE127" i="6"/>
  <c r="BE134" i="6"/>
  <c r="BE139" i="6"/>
  <c r="BK124" i="4"/>
  <c r="J124" i="4"/>
  <c r="J99" i="4" s="1"/>
  <c r="E85" i="5"/>
  <c r="BE136" i="5"/>
  <c r="F96" i="5"/>
  <c r="J95" i="5"/>
  <c r="J96" i="5"/>
  <c r="BE140" i="5"/>
  <c r="J93" i="5"/>
  <c r="BE131" i="5"/>
  <c r="BE132" i="5"/>
  <c r="J94" i="4"/>
  <c r="BE137" i="4"/>
  <c r="BE140" i="4"/>
  <c r="J126" i="3"/>
  <c r="J101" i="3" s="1"/>
  <c r="J91" i="4"/>
  <c r="F94" i="4"/>
  <c r="E111" i="4"/>
  <c r="J119" i="4"/>
  <c r="BE127" i="4"/>
  <c r="BE132" i="4"/>
  <c r="BE126" i="4"/>
  <c r="BE131" i="4"/>
  <c r="BE134" i="4"/>
  <c r="F120" i="3"/>
  <c r="J94" i="3"/>
  <c r="J117" i="3"/>
  <c r="J119" i="3"/>
  <c r="J121" i="2"/>
  <c r="J98" i="2" s="1"/>
  <c r="BE141" i="3"/>
  <c r="E85" i="3"/>
  <c r="BE128" i="3"/>
  <c r="BE132" i="3"/>
  <c r="BE145" i="3"/>
  <c r="BE127" i="3"/>
  <c r="BE136" i="3"/>
  <c r="E85" i="2"/>
  <c r="F116" i="2"/>
  <c r="BE123" i="2"/>
  <c r="BE143" i="2"/>
  <c r="J89" i="2"/>
  <c r="J92" i="2"/>
  <c r="J115" i="2"/>
  <c r="BE122" i="2"/>
  <c r="BE136" i="2"/>
  <c r="BE137" i="2"/>
  <c r="BE133" i="2"/>
  <c r="BE135" i="2"/>
  <c r="BE140" i="2"/>
  <c r="BE128" i="2"/>
  <c r="BE130" i="2"/>
  <c r="BE134" i="2"/>
  <c r="BE127" i="2"/>
  <c r="BA96" i="1"/>
  <c r="F37" i="2"/>
  <c r="BD96" i="1" s="1"/>
  <c r="F40" i="5"/>
  <c r="BC101" i="1" s="1"/>
  <c r="J38" i="7"/>
  <c r="AW104" i="1" s="1"/>
  <c r="F39" i="9"/>
  <c r="BD107" i="1"/>
  <c r="J36" i="3"/>
  <c r="AW97" i="1" s="1"/>
  <c r="J38" i="5"/>
  <c r="AW101" i="1"/>
  <c r="F39" i="6"/>
  <c r="BD103" i="1" s="1"/>
  <c r="F35" i="8"/>
  <c r="BB106" i="1" s="1"/>
  <c r="J34" i="10"/>
  <c r="AW108" i="1" s="1"/>
  <c r="F35" i="2"/>
  <c r="BB96" i="1"/>
  <c r="F39" i="4"/>
  <c r="BD100" i="1" s="1"/>
  <c r="F38" i="6"/>
  <c r="BC103" i="1"/>
  <c r="J34" i="8"/>
  <c r="AW106" i="1" s="1"/>
  <c r="F36" i="10"/>
  <c r="BC108" i="1" s="1"/>
  <c r="F36" i="2"/>
  <c r="BC96" i="1" s="1"/>
  <c r="F39" i="5"/>
  <c r="BB101" i="1" s="1"/>
  <c r="F37" i="6"/>
  <c r="BB103" i="1" s="1"/>
  <c r="F34" i="8"/>
  <c r="BA106" i="1"/>
  <c r="F34" i="10"/>
  <c r="BA108" i="1" s="1"/>
  <c r="F36" i="3"/>
  <c r="BA97" i="1"/>
  <c r="BA95" i="1" s="1"/>
  <c r="AW95" i="1" s="1"/>
  <c r="F41" i="5"/>
  <c r="BD101" i="1" s="1"/>
  <c r="F41" i="7"/>
  <c r="BD104" i="1" s="1"/>
  <c r="F36" i="9"/>
  <c r="BA107" i="1"/>
  <c r="J34" i="2"/>
  <c r="AW96" i="1"/>
  <c r="J36" i="4"/>
  <c r="AW100" i="1"/>
  <c r="F36" i="6"/>
  <c r="BA103" i="1"/>
  <c r="F37" i="8"/>
  <c r="BD106" i="1" s="1"/>
  <c r="F35" i="10"/>
  <c r="BB108" i="1" s="1"/>
  <c r="F37" i="4"/>
  <c r="BB100" i="1"/>
  <c r="F36" i="8"/>
  <c r="BC106" i="1"/>
  <c r="AS98" i="1"/>
  <c r="F38" i="3"/>
  <c r="BC97" i="1" s="1"/>
  <c r="F38" i="5"/>
  <c r="BA101" i="1"/>
  <c r="F38" i="7"/>
  <c r="BA104" i="1"/>
  <c r="F38" i="9"/>
  <c r="BC107" i="1"/>
  <c r="F37" i="3"/>
  <c r="BB97" i="1" s="1"/>
  <c r="F36" i="4"/>
  <c r="BA100" i="1" s="1"/>
  <c r="F39" i="7"/>
  <c r="BB104" i="1"/>
  <c r="J36" i="9"/>
  <c r="AW107" i="1" s="1"/>
  <c r="F39" i="3"/>
  <c r="BD97" i="1" s="1"/>
  <c r="F38" i="4"/>
  <c r="BC100" i="1"/>
  <c r="J36" i="6"/>
  <c r="AW103" i="1"/>
  <c r="F40" i="7"/>
  <c r="BC104" i="1"/>
  <c r="F37" i="9"/>
  <c r="BB107" i="1"/>
  <c r="J32" i="9" l="1"/>
  <c r="J98" i="9"/>
  <c r="J98" i="3"/>
  <c r="J32" i="3"/>
  <c r="P123" i="4"/>
  <c r="AU100" i="1"/>
  <c r="T123" i="6"/>
  <c r="T119" i="2"/>
  <c r="P123" i="6"/>
  <c r="AU103" i="1" s="1"/>
  <c r="AU102" i="1" s="1"/>
  <c r="P119" i="2"/>
  <c r="AU96" i="1"/>
  <c r="AU95" i="1" s="1"/>
  <c r="BK119" i="2"/>
  <c r="J119" i="2"/>
  <c r="BK117" i="10"/>
  <c r="J117" i="10" s="1"/>
  <c r="J96" i="10" s="1"/>
  <c r="AG107" i="1"/>
  <c r="BK119" i="8"/>
  <c r="J119" i="8"/>
  <c r="J30" i="8" s="1"/>
  <c r="AG106" i="1" s="1"/>
  <c r="AG105" i="1" s="1"/>
  <c r="J124" i="6"/>
  <c r="J99" i="6" s="1"/>
  <c r="AG101" i="1"/>
  <c r="AN101" i="1" s="1"/>
  <c r="J100" i="5"/>
  <c r="BK123" i="4"/>
  <c r="J123" i="4"/>
  <c r="J98" i="4" s="1"/>
  <c r="AG97" i="1"/>
  <c r="AU99" i="1"/>
  <c r="AS94" i="1"/>
  <c r="J35" i="3"/>
  <c r="AV97" i="1"/>
  <c r="AT97" i="1"/>
  <c r="AN97" i="1" s="1"/>
  <c r="F33" i="8"/>
  <c r="AZ106" i="1"/>
  <c r="BC95" i="1"/>
  <c r="AY95" i="1" s="1"/>
  <c r="BD95" i="1"/>
  <c r="BD99" i="1"/>
  <c r="F37" i="5"/>
  <c r="AZ101" i="1"/>
  <c r="BD102" i="1"/>
  <c r="BB105" i="1"/>
  <c r="AX105" i="1" s="1"/>
  <c r="BB99" i="1"/>
  <c r="AX99" i="1" s="1"/>
  <c r="BC102" i="1"/>
  <c r="AY102" i="1" s="1"/>
  <c r="F37" i="7"/>
  <c r="AZ104" i="1"/>
  <c r="AU105" i="1"/>
  <c r="F33" i="2"/>
  <c r="AZ96" i="1" s="1"/>
  <c r="BC99" i="1"/>
  <c r="BA102" i="1"/>
  <c r="AW102" i="1"/>
  <c r="J34" i="7"/>
  <c r="AG104" i="1" s="1"/>
  <c r="J30" i="2"/>
  <c r="AG96" i="1"/>
  <c r="AG95" i="1"/>
  <c r="BB95" i="1"/>
  <c r="J35" i="4"/>
  <c r="AV100" i="1" s="1"/>
  <c r="AT100" i="1" s="1"/>
  <c r="F35" i="6"/>
  <c r="AZ103" i="1" s="1"/>
  <c r="J35" i="9"/>
  <c r="AV107" i="1" s="1"/>
  <c r="AT107" i="1" s="1"/>
  <c r="AN107" i="1" s="1"/>
  <c r="J33" i="2"/>
  <c r="AV96" i="1"/>
  <c r="AT96" i="1"/>
  <c r="AN96" i="1"/>
  <c r="J37" i="5"/>
  <c r="AV101" i="1"/>
  <c r="AT101" i="1"/>
  <c r="J32" i="6"/>
  <c r="AG103" i="1" s="1"/>
  <c r="J33" i="8"/>
  <c r="AV106" i="1"/>
  <c r="AT106" i="1"/>
  <c r="F35" i="3"/>
  <c r="AZ97" i="1" s="1"/>
  <c r="BD105" i="1"/>
  <c r="F35" i="4"/>
  <c r="AZ100" i="1"/>
  <c r="BB102" i="1"/>
  <c r="AX102" i="1" s="1"/>
  <c r="BC105" i="1"/>
  <c r="AY105" i="1" s="1"/>
  <c r="F35" i="9"/>
  <c r="AZ107" i="1"/>
  <c r="BA99" i="1"/>
  <c r="AW99" i="1"/>
  <c r="J37" i="7"/>
  <c r="AV104" i="1"/>
  <c r="AT104" i="1"/>
  <c r="J35" i="6"/>
  <c r="AV103" i="1"/>
  <c r="AT103" i="1" s="1"/>
  <c r="BA105" i="1"/>
  <c r="AW105" i="1" s="1"/>
  <c r="F33" i="10"/>
  <c r="AZ108" i="1" s="1"/>
  <c r="J33" i="10"/>
  <c r="AV108" i="1" s="1"/>
  <c r="AT108" i="1" s="1"/>
  <c r="J96" i="2" l="1"/>
  <c r="AN106" i="1"/>
  <c r="J96" i="8"/>
  <c r="J41" i="9"/>
  <c r="AN104" i="1"/>
  <c r="J39" i="8"/>
  <c r="AN103" i="1"/>
  <c r="J43" i="7"/>
  <c r="J41" i="6"/>
  <c r="J43" i="5"/>
  <c r="J41" i="3"/>
  <c r="J39" i="2"/>
  <c r="AU98" i="1"/>
  <c r="J30" i="10"/>
  <c r="AG108" i="1" s="1"/>
  <c r="AY99" i="1"/>
  <c r="BC98" i="1"/>
  <c r="AY98" i="1" s="1"/>
  <c r="BB98" i="1"/>
  <c r="AX98" i="1" s="1"/>
  <c r="BA98" i="1"/>
  <c r="AW98" i="1" s="1"/>
  <c r="AX95" i="1"/>
  <c r="J32" i="4"/>
  <c r="AG100" i="1" s="1"/>
  <c r="AG99" i="1" s="1"/>
  <c r="AZ102" i="1"/>
  <c r="AV102" i="1"/>
  <c r="AT102" i="1"/>
  <c r="AZ105" i="1"/>
  <c r="AV105" i="1"/>
  <c r="AT105" i="1"/>
  <c r="AN105" i="1"/>
  <c r="AZ99" i="1"/>
  <c r="AG102" i="1"/>
  <c r="AZ95" i="1"/>
  <c r="AV95" i="1" s="1"/>
  <c r="AT95" i="1" s="1"/>
  <c r="AN95" i="1" s="1"/>
  <c r="BD98" i="1"/>
  <c r="J39" i="10" l="1"/>
  <c r="AN102" i="1"/>
  <c r="J41" i="4"/>
  <c r="AN100" i="1"/>
  <c r="AN108" i="1"/>
  <c r="BD94" i="1"/>
  <c r="W33" i="1" s="1"/>
  <c r="AZ98" i="1"/>
  <c r="AV98" i="1"/>
  <c r="AT98" i="1" s="1"/>
  <c r="AU94" i="1"/>
  <c r="BC94" i="1"/>
  <c r="W32" i="1" s="1"/>
  <c r="BA94" i="1"/>
  <c r="W30" i="1" s="1"/>
  <c r="AV99" i="1"/>
  <c r="AT99" i="1"/>
  <c r="AN99" i="1"/>
  <c r="BB94" i="1"/>
  <c r="W31" i="1" s="1"/>
  <c r="AG98" i="1"/>
  <c r="AN98" i="1" l="1"/>
  <c r="AG94" i="1"/>
  <c r="AK26" i="1" s="1"/>
  <c r="AX94" i="1"/>
  <c r="AW94" i="1"/>
  <c r="AK30" i="1" s="1"/>
  <c r="AY94" i="1"/>
  <c r="AZ94" i="1"/>
  <c r="W29" i="1" s="1"/>
  <c r="AV94" i="1" l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<sst xmlns="http://schemas.openxmlformats.org/spreadsheetml/2006/main" count="3262" uniqueCount="347">
  <si>
    <t>Export Komplet</t>
  </si>
  <si>
    <t/>
  </si>
  <si>
    <t>2.0</t>
  </si>
  <si>
    <t>False</t>
  </si>
  <si>
    <t>{a40db5a6-2ef4-40eb-89c9-883a5295e24b}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</si>
  <si>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</si>
  <si>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</si>
  <si>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</si>
  <si>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</si>
  <si>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</si>
  <si>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</si>
  <si>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</si>
  <si>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</si>
  <si>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</si>
  <si>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635220001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</si>
  <si>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</si>
  <si>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</si>
  <si>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Český Těšín - Havířov 2.etapa</t>
  </si>
  <si>
    <t>KSO:</t>
  </si>
  <si>
    <t>824</t>
  </si>
  <si>
    <t>CC-CZ:</t>
  </si>
  <si>
    <t>212</t>
  </si>
  <si>
    <t>Místo:</t>
  </si>
  <si>
    <t xml:space="preserve"> </t>
  </si>
  <si>
    <t>Datum:</t>
  </si>
  <si>
    <t>31. 1. 2023</t>
  </si>
  <si>
    <t>Zadavatel:</t>
  </si>
  <si>
    <t>IČ:</t>
  </si>
  <si>
    <t>70994234</t>
  </si>
  <si>
    <t>Správa železnic,s.o.,OŘ Ostrava,ST Ostrava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</si>
  <si>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</si>
  <si>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</si>
  <si>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</si>
  <si>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</si>
  <si>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</si>
  <si>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</si>
  <si>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</si>
  <si>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</si>
  <si>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</si>
  <si>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</si>
  <si>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</si>
  <si>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</si>
  <si>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</si>
  <si>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</si>
  <si>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</si>
  <si>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</si>
  <si>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</si>
  <si>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</si>
  <si>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</si>
  <si>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</si>
  <si>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</si>
  <si>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</si>
  <si>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</si>
  <si>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</si>
  <si>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</si>
  <si>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</si>
  <si>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</si>
  <si>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</si>
  <si>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</si>
  <si>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</si>
  <si>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</si>
  <si>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</si>
  <si>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</si>
  <si>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</si>
  <si>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</si>
  <si>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</si>
  <si>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</si>
  <si>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</si>
  <si>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</si>
  <si>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</si>
  <si>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</si>
  <si>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</si>
  <si>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</si>
  <si>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</si>
  <si>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</si>
  <si>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</si>
  <si>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</si>
  <si>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</si>
  <si>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</si>
  <si>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</si>
  <si>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</si>
  <si>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</si>
  <si>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</si>
  <si>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1.TK Chotěbuz - Albrechtice u Českého Těšína, km 6,800 - 7,800</t>
  </si>
  <si>
    <t>STA</t>
  </si>
  <si>
    <t>1</t>
  </si>
  <si>
    <t>{efa515fd-1f54-4c07-a8ab-9ac8c527d6ad}</t>
  </si>
  <si>
    <t>2</t>
  </si>
  <si>
    <t>/</t>
  </si>
  <si>
    <t>Soupis</t>
  </si>
  <si>
    <t>###NOINSERT###</t>
  </si>
  <si>
    <t>PS 01</t>
  </si>
  <si>
    <t>Práce pro SSZT</t>
  </si>
  <si>
    <t>{30e36d65-caed-4519-b87a-6d6c29b3f7a2}</t>
  </si>
  <si>
    <t>SO 02</t>
  </si>
  <si>
    <t>2TK Český Těšín - Albrechtice u Českého Těšína</t>
  </si>
  <si>
    <t>{1fe8a1d7-e5f7-4a42-ad56-66ea4023fb5c}</t>
  </si>
  <si>
    <t>SO 02.1.</t>
  </si>
  <si>
    <t>2.TK Český Těšín - Albrechtice u Českého Těšína, km 2,900 - 4,000</t>
  </si>
  <si>
    <t>{26c09987-a8a9-48b8-927c-559a668e2fee}</t>
  </si>
  <si>
    <t>3</t>
  </si>
  <si>
    <t>PS 02.1.</t>
  </si>
  <si>
    <t>{6caea84b-7fb5-4d33-b9fd-61e34db154c3}</t>
  </si>
  <si>
    <t>SO 02.2.</t>
  </si>
  <si>
    <t>2.TK Český Těšín - Albrechtice u Českého Těšína, km 4,800 - 5,200</t>
  </si>
  <si>
    <t>{62e4c505-ed8a-4a22-9a8a-f78fd8062eb9}</t>
  </si>
  <si>
    <t>PS 02.2.</t>
  </si>
  <si>
    <t>{2c5ad71b-3a3b-4497-94b0-9cd2b1aed928}</t>
  </si>
  <si>
    <t>SO 03</t>
  </si>
  <si>
    <t>2.TK Albrechtice u Českého Těšína - Havířov, km 12,850 - 13,490</t>
  </si>
  <si>
    <t>{74554e1b-b45e-409e-92d6-1b90a3618e2d}</t>
  </si>
  <si>
    <t>PS 03</t>
  </si>
  <si>
    <t>{91f3e396-428b-462b-a728-0dd30ac43982}</t>
  </si>
  <si>
    <t>VRN</t>
  </si>
  <si>
    <t>{eba52cc5-98ff-4d36-add9-432dc8d34894}</t>
  </si>
  <si>
    <t>KRYCÍ LIST SOUPISU PRACÍ</t>
  </si>
  <si>
    <t>Objekt:</t>
  </si>
  <si>
    <t>SO 01 - 1.TK Chotěbuz - Albrechtice u Českého Těšína, km 6,800 - 7,800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</si>
  <si>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</si>
  <si>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</si>
  <si>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</si>
  <si>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</si>
  <si>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</si>
  <si>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</si>
  <si>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</si>
  <si>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</si>
  <si>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</si>
  <si>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</si>
  <si>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</si>
  <si>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</si>
  <si>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</si>
  <si>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</si>
  <si>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</si>
  <si>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</si>
  <si>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</si>
  <si>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</si>
  <si>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</si>
  <si>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</si>
  <si>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</si>
  <si>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</si>
  <si>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</si>
  <si>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</si>
  <si>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</si>
  <si>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</si>
  <si>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</si>
  <si>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5905085045</t>
  </si>
  <si>
    <t>Souvislé čištění KL strojně koleje pražce betonové. Poznámka: 1. V cenách jsou započteny náklady na kontinuální čištění KL strojní čističkou, rozprostření výzisku na terén nebo naložení na dopravní prostředek, úpravu směrového a výškového uspořádání do projektované polohy včetně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</si>
  <si>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km</t>
  </si>
  <si>
    <t>Sborník UOŽI 01 2023</t>
  </si>
  <si>
    <t>4</t>
  </si>
  <si>
    <t>886823733</t>
  </si>
  <si>
    <t>M</t>
  </si>
  <si>
    <t>5955101000</t>
  </si>
  <si>
    <t>Kamenivo drcené štěrk frakce 31,5/63 třídy BI</t>
  </si>
  <si>
    <t>t</t>
  </si>
  <si>
    <t>8</t>
  </si>
  <si>
    <t>-2049396632</t>
  </si>
  <si>
    <t>VV</t>
  </si>
  <si>
    <t>1621,290</t>
  </si>
  <si>
    <t>56,1"následná úprava GPK</t>
  </si>
  <si>
    <t>Součet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</si>
  <si>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</si>
  <si>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</si>
  <si>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</si>
  <si>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-2104866504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</si>
  <si>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</si>
  <si>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</si>
  <si>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1821256600</t>
  </si>
  <si>
    <t>P</t>
  </si>
  <si>
    <t>Poznámka k položce:_x000D_
Kilometr koleje=km</t>
  </si>
  <si>
    <t>5909030020</t>
  </si>
  <si>
    <t>Následná úprava GPK koleje směrové a výškové uspořádání pražce betonové.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</si>
  <si>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2053418498</t>
  </si>
  <si>
    <t>OST</t>
  </si>
  <si>
    <t>Ostatní</t>
  </si>
  <si>
    <t>6</t>
  </si>
  <si>
    <t>7497351560</t>
  </si>
  <si>
    <t>Montáž přímého ukolejnění na elektrizovaných tratích nebo v kolejových obvodech</t>
  </si>
  <si>
    <t>kus</t>
  </si>
  <si>
    <t>512</t>
  </si>
  <si>
    <t>2132698768</t>
  </si>
  <si>
    <t>7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</si>
  <si>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</si>
  <si>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</si>
  <si>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2015338344</t>
  </si>
  <si>
    <t>7592005120</t>
  </si>
  <si>
    <t>Montáž informačního bodu MIB 6 - uložení a připevnění na určené místo, seřízení, přezkoušení</t>
  </si>
  <si>
    <t>-958805248</t>
  </si>
  <si>
    <t>9</t>
  </si>
  <si>
    <t>7592007120</t>
  </si>
  <si>
    <t>Demontáž informačního bodu MIB 6</t>
  </si>
  <si>
    <t>-102897307</t>
  </si>
  <si>
    <t>10</t>
  </si>
  <si>
    <t>9902300200</t>
  </si>
  <si>
    <t>Doprava jednosměrná mechanizací o nosnosti přes 3,5 t sypanin (kameniva, písku, suti, dlažebních kostek,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</si>
  <si>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-1141335931</t>
  </si>
  <si>
    <t>Poznámka k položce:_x000D_
Použití vozů z volného oběhu pro přepravu výzisku na poddolované.                                            Měrnou jednotkou je t přepravovaného materiálu.</t>
  </si>
  <si>
    <t>1716,660"výzisk na poddolované</t>
  </si>
  <si>
    <t>11</t>
  </si>
  <si>
    <t>9902300600</t>
  </si>
  <si>
    <t>Doprava jednosměrná mechanizací o nosnosti přes 3,5 t sypanin (kameniva, písku, suti, dlažebních kostek,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</si>
  <si>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-600367931</t>
  </si>
  <si>
    <t>Poznámka k položce:_x000D_
Použití vozů z volného oběhu pro přepravu nového štěrku.                                            Měrnou jednotkou je t přepravovaného materiálu.</t>
  </si>
  <si>
    <t>1677,39"nový štěrk</t>
  </si>
  <si>
    <t>12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</si>
  <si>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</si>
  <si>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</si>
  <si>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1349002012</t>
  </si>
  <si>
    <t>1"MHS</t>
  </si>
  <si>
    <t>1"SČ</t>
  </si>
  <si>
    <t>2"Pušl</t>
  </si>
  <si>
    <t>2"ASP</t>
  </si>
  <si>
    <t>Soupis:</t>
  </si>
  <si>
    <t>PS 01 - Práce pro SSZT</t>
  </si>
  <si>
    <t>7492756030</t>
  </si>
  <si>
    <t>Pomocné práce pro montáž kabelů vyhledání stávajících kabelů ( měření, sonda ) - v obvodu žel. stanice nebo na na trati včetně provedení sondy</t>
  </si>
  <si>
    <t>-1134258899</t>
  </si>
  <si>
    <t>7497351590</t>
  </si>
  <si>
    <t>Montáž ukolejnění s průrazkou T, P, 2T, BP, DS, OK - 1 vodič</t>
  </si>
  <si>
    <t>-2027451927</t>
  </si>
  <si>
    <t>2"třetí podbití</t>
  </si>
  <si>
    <t>7497371625</t>
  </si>
  <si>
    <t>Demontáže zařízení trakčního vedení svodu ukolejnění konstrukcí a stožárů - demontáž stávajícího zařízení se všemi pomocnými doplňujícími úpravami</t>
  </si>
  <si>
    <t>-236286979</t>
  </si>
  <si>
    <t>7594105010</t>
  </si>
  <si>
    <t>Odpojení a zpětné připojení lan propojovacích jednoho stykového transformátoru - včetně odpojení a připevnění lanového propojení na pražce nebo montážní trámky</t>
  </si>
  <si>
    <t>1066922067</t>
  </si>
  <si>
    <t xml:space="preserve">8"odpojení </t>
  </si>
  <si>
    <t>8"zapojení</t>
  </si>
  <si>
    <t>4"2ks+2ks třetí podbití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</si>
  <si>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</si>
  <si>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</si>
  <si>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41146743</t>
  </si>
  <si>
    <t>8"třetí podbití</t>
  </si>
  <si>
    <t>7594107070</t>
  </si>
  <si>
    <t>Demontáž lanového propojení tlumivek z betonových pražců</t>
  </si>
  <si>
    <t>1901927716</t>
  </si>
  <si>
    <t>SO 02 - 2TK Český Těšín - Albrechtice u Českého Těšína</t>
  </si>
  <si>
    <t>SO 02.1. - 2.TK Český Těšín - Albrechtice u Českého Těšína, km 2,900 - 4,000</t>
  </si>
  <si>
    <t>-690823451</t>
  </si>
  <si>
    <t>-221919365</t>
  </si>
  <si>
    <t>1049,07</t>
  </si>
  <si>
    <t>56,10"třetí podbití</t>
  </si>
  <si>
    <t>1757281760</t>
  </si>
  <si>
    <t>277138565</t>
  </si>
  <si>
    <t>-251394460</t>
  </si>
  <si>
    <t>354034827</t>
  </si>
  <si>
    <t>Poznámka k položce:_x000D_
Použití vozů z volného oběhu pro přepravu výzisku na poddolované.                      Měrnou jednotkou je t přepravovaného materiálu.</t>
  </si>
  <si>
    <t>1110,780"výzisk na poddolované</t>
  </si>
  <si>
    <t>-558929827</t>
  </si>
  <si>
    <t>Poznámka k položce:_x000D_
Použití vozů z volného oběhu pro přepravu nového štěrku.                        Měrnou jednotkou je t přepravovaného materiálu.</t>
  </si>
  <si>
    <t>1105,170"nový štěrk</t>
  </si>
  <si>
    <t>Úroveň 3:</t>
  </si>
  <si>
    <t>PS 02.1. - Práce pro SSZT</t>
  </si>
  <si>
    <t>831811658</t>
  </si>
  <si>
    <t>-1379626781</t>
  </si>
  <si>
    <t>616590386</t>
  </si>
  <si>
    <t>-1232472765</t>
  </si>
  <si>
    <t>SO 02.2. - 2.TK Český Těšín - Albrechtice u Českého Těšína, km 4,800 - 5,200</t>
  </si>
  <si>
    <t>850240714</t>
  </si>
  <si>
    <t>-2129816242</t>
  </si>
  <si>
    <t>381,480</t>
  </si>
  <si>
    <t>-1711347332</t>
  </si>
  <si>
    <t>1425163883</t>
  </si>
  <si>
    <t>1596255119</t>
  </si>
  <si>
    <t>-1315216596</t>
  </si>
  <si>
    <t>1456670191</t>
  </si>
  <si>
    <t>-1861156490</t>
  </si>
  <si>
    <t>403,920" výzisk na poddolované</t>
  </si>
  <si>
    <t>-1030517482</t>
  </si>
  <si>
    <t>437,580"nový štěrk</t>
  </si>
  <si>
    <t>PS 02.2. - Práce pro SSZT</t>
  </si>
  <si>
    <t>-330628085</t>
  </si>
  <si>
    <t>692330876</t>
  </si>
  <si>
    <t>1"třetí podbití</t>
  </si>
  <si>
    <t>-864105281</t>
  </si>
  <si>
    <t>7592705014</t>
  </si>
  <si>
    <t>Montáž upozorňovadla vysokého na sloupek</t>
  </si>
  <si>
    <t>-325657560</t>
  </si>
  <si>
    <t>7592707014</t>
  </si>
  <si>
    <t>Demontáž upozorňovadla vysokého</t>
  </si>
  <si>
    <t>-840590540</t>
  </si>
  <si>
    <t>722315378</t>
  </si>
  <si>
    <t xml:space="preserve">8" odpojení </t>
  </si>
  <si>
    <t xml:space="preserve">8"zapojení </t>
  </si>
  <si>
    <t>492271857</t>
  </si>
  <si>
    <t>4"třetí podbití</t>
  </si>
  <si>
    <t>683903696</t>
  </si>
  <si>
    <t>SO 03 - 2.TK Albrechtice u Českého Těšína - Havířov, km 12,850 - 13,490</t>
  </si>
  <si>
    <t xml:space="preserve">      OST - Ostatní</t>
  </si>
  <si>
    <t>-438221659</t>
  </si>
  <si>
    <t>923083860</t>
  </si>
  <si>
    <t>688043493</t>
  </si>
  <si>
    <t>5905030110</t>
  </si>
  <si>
    <t>Ojedinělá výměna KL včetně lavičky pod ložnou plochou pražce lože otevřené.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</si>
  <si>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-1411351854</t>
  </si>
  <si>
    <t>Poznámka k položce:_x000D_
mostek 13,060-13,070</t>
  </si>
  <si>
    <t>1749430452</t>
  </si>
  <si>
    <t xml:space="preserve">31,790"ruční výměna </t>
  </si>
  <si>
    <t>610,740"strojní čištění</t>
  </si>
  <si>
    <t>-937677824</t>
  </si>
  <si>
    <t>-512091422</t>
  </si>
  <si>
    <t>449181440</t>
  </si>
  <si>
    <t>1353853140</t>
  </si>
  <si>
    <t>646,380"výzisk na podolované</t>
  </si>
  <si>
    <t>9902400600</t>
  </si>
  <si>
    <t>Doprava jednosměrná mechanizací o nosnosti přes 3,5 t objemnějšího kusového materiálu (prefabrikátů, stožárů, výhybek, rozvaděčů, vybouraných hmot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</si>
  <si>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1486622368</t>
  </si>
  <si>
    <t>698,630" nový štěrk</t>
  </si>
  <si>
    <t>PS 03 - Práce pro SSZT</t>
  </si>
  <si>
    <t>-1726226274</t>
  </si>
  <si>
    <t>-1183012844</t>
  </si>
  <si>
    <t>68169221</t>
  </si>
  <si>
    <t>7594105070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</si>
  <si>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</si>
  <si>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-750381601</t>
  </si>
  <si>
    <t>4"</t>
  </si>
  <si>
    <t>1307490871</t>
  </si>
  <si>
    <t>-1436518645</t>
  </si>
  <si>
    <t>VRN - VRN</t>
  </si>
  <si>
    <t>VRN - Vedlejší rozpočtové náklady</t>
  </si>
  <si>
    <t>Vedlejší rozpočtové náklady</t>
  </si>
  <si>
    <t>022101001</t>
  </si>
  <si>
    <t>Geodetické práce Geodetické práce před opravou</t>
  </si>
  <si>
    <t>%</t>
  </si>
  <si>
    <t>82097924</t>
  </si>
  <si>
    <t xml:space="preserve">Poznámka k položce:_x000D_
Dodavatel doplní do jednotkové ceny (J.cena [CZK]) finanční objem, který musí odpovídat 1% ze ZRN. ZRN je dán součtem všech nákladů ze soupisu pro SO 01 a PS 01, SO 02(SO 02.1 a PS 02.1 a SO 02.2 a PS 02.2) a SO 03 a PS 03. Výši procentní sazby (množství) je dodavatel oprávněn měnit, přičemž maximální možná hodnota činí 0,3% tak, jak je předvyplněno v příslušné buňce této položky. Tuto maximální nastavenou procentuální hranici není dodavatel oprávněn překročit._x000D_
_x000D_
</t>
  </si>
  <si>
    <t>022101011</t>
  </si>
  <si>
    <t>Geodetické práce Geodetické práce v průběhu opravy</t>
  </si>
  <si>
    <t>666643358</t>
  </si>
  <si>
    <t>022101021</t>
  </si>
  <si>
    <t>Geodetické práce Geodetické práce po ukončení opravy</t>
  </si>
  <si>
    <t>-360576449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</si>
  <si>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</si>
  <si>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</si>
  <si>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2093543432</t>
  </si>
  <si>
    <t>022121001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</si>
  <si>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</si>
  <si>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691649276</t>
  </si>
  <si>
    <t xml:space="preserve">Poznámka k položce:_x000D_
Dodavatel doplní do jednotkové ceny (J.cena [CZK]) finanční objem, který musí odpovídat 1% ze ZRN. ZRN je dán součtem všech nákladů ze soupisu pro SO 01 a PS 01, SO 02(SO 02.1 a PS 02.1 a SO 02.2 a PS 02.2) a SO 03 a PS 03. Výši procentní sazby (množství) je dodavatel oprávněn měnit, přičemž maximální možná hodnota činí 0,2% tak, jak je předvyplněno v příslušné buňce této položky. Tuto maximální nastavenou procentuální hranici není dodavatel oprávněn překročit._x000D_
_x000D_
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</si>
  <si>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</si>
  <si>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</si>
  <si>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-800883302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</si>
  <si>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</si>
  <si>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</si>
  <si>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2132554330</t>
  </si>
  <si>
    <t xml:space="preserve">Poznámka k položce:_x000D_
Dodavatel doplní do jednotkové ceny (J.cena [CZK]) finanční objem, který musí odpovídat 1% ze ZRN. ZRN je dán součtem všech nákladů ze soupisu pro SO 01 a PS 01, SO 02(SO 02.1 a PS 02.1 a SO 02.2 a PS 02.2) a SO 03 a PS 03. Výši procentní sazby (množství) je dodavatel oprávněn měnit, přičemž maximální možná hodnota činí 0,9% tak, jak je předvyplněno v příslušné buňce této položky. Tuto maximální nastavenou procentuální hranici není dodavatel oprávněn překročit._x000D_
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</si>
</sst>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1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21" fillId="5" borderId="7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1" fillId="5" borderId="8" xfId="0" applyFont="1" applyFill="1" applyBorder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0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0"/>
  <sheetViews>
    <sheetView showGridLines="0" topLeftCell="A13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29" t="s">
        <v>5</v>
      </c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13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R5" s="19"/>
      <c r="BE5" s="210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15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R6" s="19"/>
      <c r="BE6" s="211"/>
      <c r="BS6" s="16" t="s">
        <v>6</v>
      </c>
    </row>
    <row r="7" spans="1:74" s="1" customFormat="1" ht="12" customHeight="1">
      <c r="B7" s="19"/>
      <c r="D7" s="26" t="s">
        <v>18</v>
      </c>
      <c r="K7" s="24" t="s">
        <v>19</v>
      </c>
      <c r="AK7" s="26" t="s">
        <v>20</v>
      </c>
      <c r="AN7" s="24" t="s">
        <v>21</v>
      </c>
      <c r="AR7" s="19"/>
      <c r="BE7" s="211"/>
      <c r="BS7" s="16" t="s">
        <v>6</v>
      </c>
    </row>
    <row r="8" spans="1:74" s="1" customFormat="1" ht="12" customHeight="1">
      <c r="B8" s="19"/>
      <c r="D8" s="26" t="s">
        <v>22</v>
      </c>
      <c r="K8" s="24" t="s">
        <v>23</v>
      </c>
      <c r="AK8" s="26" t="s">
        <v>24</v>
      </c>
      <c r="AN8" s="27" t="s">
        <v>25</v>
      </c>
      <c r="AR8" s="19"/>
      <c r="BE8" s="211"/>
      <c r="BS8" s="16" t="s">
        <v>6</v>
      </c>
    </row>
    <row r="9" spans="1:74" s="1" customFormat="1" ht="14.45" customHeight="1">
      <c r="B9" s="19"/>
      <c r="AR9" s="19"/>
      <c r="BE9" s="211"/>
      <c r="BS9" s="16" t="s">
        <v>6</v>
      </c>
    </row>
    <row r="10" spans="1:74" s="1" customFormat="1" ht="12" customHeight="1">
      <c r="B10" s="19"/>
      <c r="D10" s="26" t="s">
        <v>26</v>
      </c>
      <c r="AK10" s="26" t="s">
        <v>27</v>
      </c>
      <c r="AN10" s="24" t="s">
        <v>28</v>
      </c>
      <c r="AR10" s="19"/>
      <c r="BE10" s="211"/>
      <c r="BS10" s="16" t="s">
        <v>6</v>
      </c>
    </row>
    <row r="11" spans="1:74" s="1" customFormat="1" ht="18.399999999999999" customHeight="1">
      <c r="B11" s="19"/>
      <c r="E11" s="24" t="s">
        <v>29</v>
      </c>
      <c r="AK11" s="26" t="s">
        <v>30</v>
      </c>
      <c r="AN11" s="24" t="s">
        <v>31</v>
      </c>
      <c r="AR11" s="19"/>
      <c r="BE11" s="211"/>
      <c r="BS11" s="16" t="s">
        <v>6</v>
      </c>
    </row>
    <row r="12" spans="1:74" s="1" customFormat="1" ht="6.95" customHeight="1">
      <c r="B12" s="19"/>
      <c r="AR12" s="19"/>
      <c r="BE12" s="211"/>
      <c r="BS12" s="16" t="s">
        <v>6</v>
      </c>
    </row>
    <row r="13" spans="1:74" s="1" customFormat="1" ht="12" customHeight="1">
      <c r="B13" s="19"/>
      <c r="D13" s="26" t="s">
        <v>32</v>
      </c>
      <c r="AK13" s="26" t="s">
        <v>27</v>
      </c>
      <c r="AN13" s="28" t="s">
        <v>33</v>
      </c>
      <c r="AR13" s="19"/>
      <c r="BE13" s="211"/>
      <c r="BS13" s="16" t="s">
        <v>6</v>
      </c>
    </row>
    <row r="14" spans="1:74">
      <c r="B14" s="19"/>
      <c r="E14" s="216" t="s">
        <v>33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6" t="s">
        <v>30</v>
      </c>
      <c r="AN14" s="28" t="s">
        <v>33</v>
      </c>
      <c r="AR14" s="19"/>
      <c r="BE14" s="211"/>
      <c r="BS14" s="16" t="s">
        <v>6</v>
      </c>
    </row>
    <row r="15" spans="1:74" s="1" customFormat="1" ht="6.95" customHeight="1">
      <c r="B15" s="19"/>
      <c r="AR15" s="19"/>
      <c r="BE15" s="211"/>
      <c r="BS15" s="16" t="s">
        <v>3</v>
      </c>
    </row>
    <row r="16" spans="1:74" s="1" customFormat="1" ht="12" customHeight="1">
      <c r="B16" s="19"/>
      <c r="D16" s="26" t="s">
        <v>34</v>
      </c>
      <c r="AK16" s="26" t="s">
        <v>27</v>
      </c>
      <c r="AN16" s="24" t="s">
        <v>1</v>
      </c>
      <c r="AR16" s="19"/>
      <c r="BE16" s="211"/>
      <c r="BS16" s="16" t="s">
        <v>3</v>
      </c>
    </row>
    <row r="17" spans="1:71" s="1" customFormat="1" ht="18.399999999999999" customHeight="1">
      <c r="B17" s="19"/>
      <c r="E17" s="24" t="s">
        <v>23</v>
      </c>
      <c r="AK17" s="26" t="s">
        <v>30</v>
      </c>
      <c r="AN17" s="24" t="s">
        <v>1</v>
      </c>
      <c r="AR17" s="19"/>
      <c r="BE17" s="211"/>
      <c r="BS17" s="16" t="s">
        <v>35</v>
      </c>
    </row>
    <row r="18" spans="1:71" s="1" customFormat="1" ht="6.95" customHeight="1">
      <c r="B18" s="19"/>
      <c r="AR18" s="19"/>
      <c r="BE18" s="211"/>
      <c r="BS18" s="16" t="s">
        <v>6</v>
      </c>
    </row>
    <row r="19" spans="1:71" s="1" customFormat="1" ht="12" customHeight="1">
      <c r="B19" s="19"/>
      <c r="D19" s="26" t="s">
        <v>36</v>
      </c>
      <c r="AK19" s="26" t="s">
        <v>27</v>
      </c>
      <c r="AN19" s="24" t="s">
        <v>1</v>
      </c>
      <c r="AR19" s="19"/>
      <c r="BE19" s="211"/>
      <c r="BS19" s="16" t="s">
        <v>6</v>
      </c>
    </row>
    <row r="20" spans="1:71" s="1" customFormat="1" ht="18.399999999999999" customHeight="1">
      <c r="B20" s="19"/>
      <c r="E20" s="24" t="s">
        <v>23</v>
      </c>
      <c r="AK20" s="26" t="s">
        <v>30</v>
      </c>
      <c r="AN20" s="24" t="s">
        <v>1</v>
      </c>
      <c r="AR20" s="19"/>
      <c r="BE20" s="211"/>
      <c r="BS20" s="16" t="s">
        <v>3</v>
      </c>
    </row>
    <row r="21" spans="1:71" s="1" customFormat="1" ht="6.95" customHeight="1">
      <c r="B21" s="19"/>
      <c r="AR21" s="19"/>
      <c r="BE21" s="211"/>
    </row>
    <row r="22" spans="1:71" s="1" customFormat="1" ht="12" customHeight="1">
      <c r="B22" s="19"/>
      <c r="D22" s="26" t="s">
        <v>37</v>
      </c>
      <c r="AR22" s="19"/>
      <c r="BE22" s="211"/>
    </row>
    <row r="23" spans="1:71" s="1" customFormat="1" ht="16.5" customHeight="1">
      <c r="B23" s="19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19"/>
      <c r="BE23" s="211"/>
    </row>
    <row r="24" spans="1:71" s="1" customFormat="1" ht="6.95" customHeight="1">
      <c r="B24" s="19"/>
      <c r="AR24" s="19"/>
      <c r="BE24" s="211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1"/>
    </row>
    <row r="26" spans="1:71" s="2" customFormat="1" ht="25.9" customHeight="1">
      <c r="A26" s="31"/>
      <c r="B26" s="32"/>
      <c r="C26" s="31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9">
        <f>ROUND(AG94,2)</f>
        <v>0</v>
      </c>
      <c r="AL26" s="220"/>
      <c r="AM26" s="220"/>
      <c r="AN26" s="220"/>
      <c r="AO26" s="220"/>
      <c r="AP26" s="31"/>
      <c r="AQ26" s="31"/>
      <c r="AR26" s="32"/>
      <c r="BE26" s="211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11"/>
    </row>
    <row r="28" spans="1:71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21" t="s">
        <v>39</v>
      </c>
      <c r="M28" s="221"/>
      <c r="N28" s="221"/>
      <c r="O28" s="221"/>
      <c r="P28" s="221"/>
      <c r="Q28" s="31"/>
      <c r="R28" s="31"/>
      <c r="S28" s="31"/>
      <c r="T28" s="31"/>
      <c r="U28" s="31"/>
      <c r="V28" s="31"/>
      <c r="W28" s="221" t="s">
        <v>40</v>
      </c>
      <c r="X28" s="221"/>
      <c r="Y28" s="221"/>
      <c r="Z28" s="221"/>
      <c r="AA28" s="221"/>
      <c r="AB28" s="221"/>
      <c r="AC28" s="221"/>
      <c r="AD28" s="221"/>
      <c r="AE28" s="221"/>
      <c r="AF28" s="31"/>
      <c r="AG28" s="31"/>
      <c r="AH28" s="31"/>
      <c r="AI28" s="31"/>
      <c r="AJ28" s="31"/>
      <c r="AK28" s="221" t="s">
        <v>41</v>
      </c>
      <c r="AL28" s="221"/>
      <c r="AM28" s="221"/>
      <c r="AN28" s="221"/>
      <c r="AO28" s="221"/>
      <c r="AP28" s="31"/>
      <c r="AQ28" s="31"/>
      <c r="AR28" s="32"/>
      <c r="BE28" s="211"/>
    </row>
    <row r="29" spans="1:71" s="3" customFormat="1" ht="14.45" customHeight="1">
      <c r="B29" s="36"/>
      <c r="D29" s="26" t="s">
        <v>42</v>
      </c>
      <c r="F29" s="26" t="s">
        <v>43</v>
      </c>
      <c r="L29" s="224">
        <v>0.21</v>
      </c>
      <c r="M29" s="223"/>
      <c r="N29" s="223"/>
      <c r="O29" s="223"/>
      <c r="P29" s="223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K29" s="222">
        <f>ROUND(AV94, 2)</f>
        <v>0</v>
      </c>
      <c r="AL29" s="223"/>
      <c r="AM29" s="223"/>
      <c r="AN29" s="223"/>
      <c r="AO29" s="223"/>
      <c r="AR29" s="36"/>
      <c r="BE29" s="212"/>
    </row>
    <row r="30" spans="1:71" s="3" customFormat="1" ht="14.45" customHeight="1">
      <c r="B30" s="36"/>
      <c r="F30" s="26" t="s">
        <v>44</v>
      </c>
      <c r="L30" s="224">
        <v>0.15</v>
      </c>
      <c r="M30" s="223"/>
      <c r="N30" s="223"/>
      <c r="O30" s="223"/>
      <c r="P30" s="223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22">
        <f>ROUND(AW94, 2)</f>
        <v>0</v>
      </c>
      <c r="AL30" s="223"/>
      <c r="AM30" s="223"/>
      <c r="AN30" s="223"/>
      <c r="AO30" s="223"/>
      <c r="AR30" s="36"/>
      <c r="BE30" s="212"/>
    </row>
    <row r="31" spans="1:71" s="3" customFormat="1" ht="14.45" hidden="1" customHeight="1">
      <c r="B31" s="36"/>
      <c r="F31" s="26" t="s">
        <v>45</v>
      </c>
      <c r="L31" s="224">
        <v>0.21</v>
      </c>
      <c r="M31" s="223"/>
      <c r="N31" s="223"/>
      <c r="O31" s="223"/>
      <c r="P31" s="223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2">
        <v>0</v>
      </c>
      <c r="AL31" s="223"/>
      <c r="AM31" s="223"/>
      <c r="AN31" s="223"/>
      <c r="AO31" s="223"/>
      <c r="AR31" s="36"/>
      <c r="BE31" s="212"/>
    </row>
    <row r="32" spans="1:71" s="3" customFormat="1" ht="14.45" hidden="1" customHeight="1">
      <c r="B32" s="36"/>
      <c r="F32" s="26" t="s">
        <v>46</v>
      </c>
      <c r="L32" s="224">
        <v>0.15</v>
      </c>
      <c r="M32" s="223"/>
      <c r="N32" s="223"/>
      <c r="O32" s="223"/>
      <c r="P32" s="223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2">
        <v>0</v>
      </c>
      <c r="AL32" s="223"/>
      <c r="AM32" s="223"/>
      <c r="AN32" s="223"/>
      <c r="AO32" s="223"/>
      <c r="AR32" s="36"/>
      <c r="BE32" s="212"/>
    </row>
    <row r="33" spans="1:57" s="3" customFormat="1" ht="14.45" hidden="1" customHeight="1">
      <c r="B33" s="36"/>
      <c r="F33" s="26" t="s">
        <v>47</v>
      </c>
      <c r="L33" s="224">
        <v>0</v>
      </c>
      <c r="M33" s="223"/>
      <c r="N33" s="223"/>
      <c r="O33" s="223"/>
      <c r="P33" s="223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2">
        <v>0</v>
      </c>
      <c r="AL33" s="223"/>
      <c r="AM33" s="223"/>
      <c r="AN33" s="223"/>
      <c r="AO33" s="223"/>
      <c r="AR33" s="36"/>
      <c r="BE33" s="212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11"/>
    </row>
    <row r="35" spans="1:57" s="2" customFormat="1" ht="25.9" customHeight="1">
      <c r="A35" s="31"/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28" t="s">
        <v>50</v>
      </c>
      <c r="Y35" s="226"/>
      <c r="Z35" s="226"/>
      <c r="AA35" s="226"/>
      <c r="AB35" s="226"/>
      <c r="AC35" s="39"/>
      <c r="AD35" s="39"/>
      <c r="AE35" s="39"/>
      <c r="AF35" s="39"/>
      <c r="AG35" s="39"/>
      <c r="AH35" s="39"/>
      <c r="AI35" s="39"/>
      <c r="AJ35" s="39"/>
      <c r="AK35" s="225">
        <f>SUM(AK26:AK33)</f>
        <v>0</v>
      </c>
      <c r="AL35" s="226"/>
      <c r="AM35" s="226"/>
      <c r="AN35" s="226"/>
      <c r="AO35" s="227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51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52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>
      <c r="A60" s="31"/>
      <c r="B60" s="32"/>
      <c r="C60" s="31"/>
      <c r="D60" s="44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53</v>
      </c>
      <c r="AI60" s="34"/>
      <c r="AJ60" s="34"/>
      <c r="AK60" s="34"/>
      <c r="AL60" s="34"/>
      <c r="AM60" s="44" t="s">
        <v>54</v>
      </c>
      <c r="AN60" s="34"/>
      <c r="AO60" s="34"/>
      <c r="AP60" s="31"/>
      <c r="AQ60" s="31"/>
      <c r="AR60" s="32"/>
      <c r="BE60" s="31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>
      <c r="A64" s="31"/>
      <c r="B64" s="32"/>
      <c r="C64" s="31"/>
      <c r="D64" s="42" t="s">
        <v>55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56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>
      <c r="A75" s="31"/>
      <c r="B75" s="32"/>
      <c r="C75" s="31"/>
      <c r="D75" s="44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53</v>
      </c>
      <c r="AI75" s="34"/>
      <c r="AJ75" s="34"/>
      <c r="AK75" s="34"/>
      <c r="AL75" s="34"/>
      <c r="AM75" s="44" t="s">
        <v>54</v>
      </c>
      <c r="AN75" s="34"/>
      <c r="AO75" s="34"/>
      <c r="AP75" s="31"/>
      <c r="AQ75" s="31"/>
      <c r="AR75" s="32"/>
      <c r="BE75" s="31"/>
    </row>
    <row r="76" spans="1:57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635220001</v>
      </c>
      <c r="AR84" s="50"/>
    </row>
    <row r="85" spans="1:91" s="5" customFormat="1" ht="36.950000000000003" customHeight="1">
      <c r="B85" s="51"/>
      <c r="C85" s="52" t="s">
        <v>16</v>
      </c>
      <c r="L85" s="208" t="str">
        <f>K6</f>
        <v>Oprava trati v úseku Český Těšín - Havířov 2.etapa</v>
      </c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22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24</v>
      </c>
      <c r="AJ87" s="31"/>
      <c r="AK87" s="31"/>
      <c r="AL87" s="31"/>
      <c r="AM87" s="238" t="str">
        <f>IF(AN8= "","",AN8)</f>
        <v>31. 1. 2023</v>
      </c>
      <c r="AN87" s="238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26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Správa železnic,s.o.,OŘ Ostrava,ST Ostrava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34</v>
      </c>
      <c r="AJ89" s="31"/>
      <c r="AK89" s="31"/>
      <c r="AL89" s="31"/>
      <c r="AM89" s="236" t="str">
        <f>IF(E17="","",E17)</f>
        <v xml:space="preserve"> </v>
      </c>
      <c r="AN89" s="237"/>
      <c r="AO89" s="237"/>
      <c r="AP89" s="237"/>
      <c r="AQ89" s="31"/>
      <c r="AR89" s="32"/>
      <c r="AS89" s="241" t="s">
        <v>58</v>
      </c>
      <c r="AT89" s="242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32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36</v>
      </c>
      <c r="AJ90" s="31"/>
      <c r="AK90" s="31"/>
      <c r="AL90" s="31"/>
      <c r="AM90" s="236" t="str">
        <f>IF(E20="","",E20)</f>
        <v xml:space="preserve"> </v>
      </c>
      <c r="AN90" s="237"/>
      <c r="AO90" s="237"/>
      <c r="AP90" s="237"/>
      <c r="AQ90" s="31"/>
      <c r="AR90" s="32"/>
      <c r="AS90" s="243"/>
      <c r="AT90" s="244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43"/>
      <c r="AT91" s="244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03" t="s">
        <v>59</v>
      </c>
      <c r="D92" s="204"/>
      <c r="E92" s="204"/>
      <c r="F92" s="204"/>
      <c r="G92" s="204"/>
      <c r="H92" s="59"/>
      <c r="I92" s="207" t="s">
        <v>60</v>
      </c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35" t="s">
        <v>61</v>
      </c>
      <c r="AH92" s="204"/>
      <c r="AI92" s="204"/>
      <c r="AJ92" s="204"/>
      <c r="AK92" s="204"/>
      <c r="AL92" s="204"/>
      <c r="AM92" s="204"/>
      <c r="AN92" s="207" t="s">
        <v>62</v>
      </c>
      <c r="AO92" s="204"/>
      <c r="AP92" s="240"/>
      <c r="AQ92" s="60" t="s">
        <v>63</v>
      </c>
      <c r="AR92" s="32"/>
      <c r="AS92" s="61" t="s">
        <v>64</v>
      </c>
      <c r="AT92" s="62" t="s">
        <v>65</v>
      </c>
      <c r="AU92" s="62" t="s">
        <v>66</v>
      </c>
      <c r="AV92" s="62" t="s">
        <v>67</v>
      </c>
      <c r="AW92" s="62" t="s">
        <v>68</v>
      </c>
      <c r="AX92" s="62" t="s">
        <v>69</v>
      </c>
      <c r="AY92" s="62" t="s">
        <v>70</v>
      </c>
      <c r="AZ92" s="62" t="s">
        <v>71</v>
      </c>
      <c r="BA92" s="62" t="s">
        <v>72</v>
      </c>
      <c r="BB92" s="62" t="s">
        <v>73</v>
      </c>
      <c r="BC92" s="62" t="s">
        <v>74</v>
      </c>
      <c r="BD92" s="63" t="s">
        <v>75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76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45">
        <f>ROUND(AG95+AG98+AG105+AG108,2)</f>
        <v>0</v>
      </c>
      <c r="AH94" s="245"/>
      <c r="AI94" s="245"/>
      <c r="AJ94" s="245"/>
      <c r="AK94" s="245"/>
      <c r="AL94" s="245"/>
      <c r="AM94" s="245"/>
      <c r="AN94" s="246">
        <f t="shared" ref="AN94:AN108" si="0">SUM(AG94,AT94)</f>
        <v>0</v>
      </c>
      <c r="AO94" s="246"/>
      <c r="AP94" s="246"/>
      <c r="AQ94" s="71" t="s">
        <v>1</v>
      </c>
      <c r="AR94" s="67"/>
      <c r="AS94" s="72">
        <f>ROUND(AS95+AS98+AS105+AS108,2)</f>
        <v>0</v>
      </c>
      <c r="AT94" s="73">
        <f t="shared" ref="AT94:AT108" si="1">ROUND(SUM(AV94:AW94),2)</f>
        <v>0</v>
      </c>
      <c r="AU94" s="74">
        <f>ROUND(AU95+AU98+AU105+AU108,5)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ROUND(AZ95+AZ98+AZ105+AZ108,2)</f>
        <v>0</v>
      </c>
      <c r="BA94" s="73">
        <f>ROUND(BA95+BA98+BA105+BA108,2)</f>
        <v>0</v>
      </c>
      <c r="BB94" s="73">
        <f>ROUND(BB95+BB98+BB105+BB108,2)</f>
        <v>0</v>
      </c>
      <c r="BC94" s="73">
        <f>ROUND(BC95+BC98+BC105+BC108,2)</f>
        <v>0</v>
      </c>
      <c r="BD94" s="75">
        <f>ROUND(BD95+BD98+BD105+BD108,2)</f>
        <v>0</v>
      </c>
      <c r="BS94" s="76" t="s">
        <v>77</v>
      </c>
      <c r="BT94" s="76" t="s">
        <v>78</v>
      </c>
      <c r="BU94" s="77" t="s">
        <v>79</v>
      </c>
      <c r="BV94" s="76" t="s">
        <v>80</v>
      </c>
      <c r="BW94" s="76" t="s">
        <v>4</v>
      </c>
      <c r="BX94" s="76" t="s">
        <v>81</v>
      </c>
      <c r="CL94" s="76" t="s">
        <v>19</v>
      </c>
    </row>
    <row r="95" spans="1:91" s="7" customFormat="1" ht="24.75" customHeight="1">
      <c r="B95" s="78"/>
      <c r="C95" s="79"/>
      <c r="D95" s="205" t="s">
        <v>82</v>
      </c>
      <c r="E95" s="205"/>
      <c r="F95" s="205"/>
      <c r="G95" s="205"/>
      <c r="H95" s="205"/>
      <c r="I95" s="80"/>
      <c r="J95" s="205" t="s">
        <v>83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30">
        <f>ROUND(SUM(AG96:AG97),2)</f>
        <v>0</v>
      </c>
      <c r="AH95" s="231"/>
      <c r="AI95" s="231"/>
      <c r="AJ95" s="231"/>
      <c r="AK95" s="231"/>
      <c r="AL95" s="231"/>
      <c r="AM95" s="231"/>
      <c r="AN95" s="239">
        <f t="shared" si="0"/>
        <v>0</v>
      </c>
      <c r="AO95" s="231"/>
      <c r="AP95" s="231"/>
      <c r="AQ95" s="81" t="s">
        <v>84</v>
      </c>
      <c r="AR95" s="78"/>
      <c r="AS95" s="82">
        <f>ROUND(SUM(AS96:AS97),2)</f>
        <v>0</v>
      </c>
      <c r="AT95" s="83">
        <f t="shared" si="1"/>
        <v>0</v>
      </c>
      <c r="AU95" s="84">
        <f>ROUND(SUM(AU96:AU97),5)</f>
        <v>0</v>
      </c>
      <c r="AV95" s="83">
        <f>ROUND(AZ95*L29,2)</f>
        <v>0</v>
      </c>
      <c r="AW95" s="83">
        <f>ROUND(BA95*L30,2)</f>
        <v>0</v>
      </c>
      <c r="AX95" s="83">
        <f>ROUND(BB95*L29,2)</f>
        <v>0</v>
      </c>
      <c r="AY95" s="83">
        <f>ROUND(BC95*L30,2)</f>
        <v>0</v>
      </c>
      <c r="AZ95" s="83">
        <f>ROUND(SUM(AZ96:AZ97),2)</f>
        <v>0</v>
      </c>
      <c r="BA95" s="83">
        <f>ROUND(SUM(BA96:BA97),2)</f>
        <v>0</v>
      </c>
      <c r="BB95" s="83">
        <f>ROUND(SUM(BB96:BB97),2)</f>
        <v>0</v>
      </c>
      <c r="BC95" s="83">
        <f>ROUND(SUM(BC96:BC97),2)</f>
        <v>0</v>
      </c>
      <c r="BD95" s="85">
        <f>ROUND(SUM(BD96:BD97),2)</f>
        <v>0</v>
      </c>
      <c r="BS95" s="86" t="s">
        <v>77</v>
      </c>
      <c r="BT95" s="86" t="s">
        <v>85</v>
      </c>
      <c r="BV95" s="86" t="s">
        <v>80</v>
      </c>
      <c r="BW95" s="86" t="s">
        <v>86</v>
      </c>
      <c r="BX95" s="86" t="s">
        <v>4</v>
      </c>
      <c r="CL95" s="86" t="s">
        <v>19</v>
      </c>
      <c r="CM95" s="86" t="s">
        <v>87</v>
      </c>
    </row>
    <row r="96" spans="1:91" s="4" customFormat="1" ht="23.25" customHeight="1">
      <c r="A96" s="87" t="s">
        <v>88</v>
      </c>
      <c r="B96" s="50"/>
      <c r="C96" s="10"/>
      <c r="D96" s="10"/>
      <c r="E96" s="206" t="s">
        <v>82</v>
      </c>
      <c r="F96" s="206"/>
      <c r="G96" s="206"/>
      <c r="H96" s="206"/>
      <c r="I96" s="206"/>
      <c r="J96" s="10"/>
      <c r="K96" s="206" t="s">
        <v>83</v>
      </c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32">
        <f>'SO 01 - 1.TK Chotěbuz - A...'!J30</f>
        <v>0</v>
      </c>
      <c r="AH96" s="233"/>
      <c r="AI96" s="233"/>
      <c r="AJ96" s="233"/>
      <c r="AK96" s="233"/>
      <c r="AL96" s="233"/>
      <c r="AM96" s="233"/>
      <c r="AN96" s="232">
        <f t="shared" si="0"/>
        <v>0</v>
      </c>
      <c r="AO96" s="233"/>
      <c r="AP96" s="233"/>
      <c r="AQ96" s="88" t="s">
        <v>89</v>
      </c>
      <c r="AR96" s="50"/>
      <c r="AS96" s="89">
        <v>0</v>
      </c>
      <c r="AT96" s="90">
        <f t="shared" si="1"/>
        <v>0</v>
      </c>
      <c r="AU96" s="91">
        <f>'SO 01 - 1.TK Chotěbuz - A...'!P119</f>
        <v>0</v>
      </c>
      <c r="AV96" s="90">
        <f>'SO 01 - 1.TK Chotěbuz - A...'!J33</f>
        <v>0</v>
      </c>
      <c r="AW96" s="90">
        <f>'SO 01 - 1.TK Chotěbuz - A...'!J34</f>
        <v>0</v>
      </c>
      <c r="AX96" s="90">
        <f>'SO 01 - 1.TK Chotěbuz - A...'!J35</f>
        <v>0</v>
      </c>
      <c r="AY96" s="90">
        <f>'SO 01 - 1.TK Chotěbuz - A...'!J36</f>
        <v>0</v>
      </c>
      <c r="AZ96" s="90">
        <f>'SO 01 - 1.TK Chotěbuz - A...'!F33</f>
        <v>0</v>
      </c>
      <c r="BA96" s="90">
        <f>'SO 01 - 1.TK Chotěbuz - A...'!F34</f>
        <v>0</v>
      </c>
      <c r="BB96" s="90">
        <f>'SO 01 - 1.TK Chotěbuz - A...'!F35</f>
        <v>0</v>
      </c>
      <c r="BC96" s="90">
        <f>'SO 01 - 1.TK Chotěbuz - A...'!F36</f>
        <v>0</v>
      </c>
      <c r="BD96" s="92">
        <f>'SO 01 - 1.TK Chotěbuz - A...'!F37</f>
        <v>0</v>
      </c>
      <c r="BT96" s="24" t="s">
        <v>87</v>
      </c>
      <c r="BU96" s="24" t="s">
        <v>90</v>
      </c>
      <c r="BV96" s="24" t="s">
        <v>80</v>
      </c>
      <c r="BW96" s="24" t="s">
        <v>86</v>
      </c>
      <c r="BX96" s="24" t="s">
        <v>4</v>
      </c>
      <c r="CL96" s="24" t="s">
        <v>19</v>
      </c>
      <c r="CM96" s="24" t="s">
        <v>87</v>
      </c>
    </row>
    <row r="97" spans="1:91" s="4" customFormat="1" ht="16.5" customHeight="1">
      <c r="A97" s="87" t="s">
        <v>88</v>
      </c>
      <c r="B97" s="50"/>
      <c r="C97" s="10"/>
      <c r="D97" s="10"/>
      <c r="E97" s="206" t="s">
        <v>91</v>
      </c>
      <c r="F97" s="206"/>
      <c r="G97" s="206"/>
      <c r="H97" s="206"/>
      <c r="I97" s="206"/>
      <c r="J97" s="10"/>
      <c r="K97" s="206" t="s">
        <v>92</v>
      </c>
      <c r="L97" s="206"/>
      <c r="M97" s="206"/>
      <c r="N97" s="206"/>
      <c r="O97" s="206"/>
      <c r="P97" s="206"/>
      <c r="Q97" s="206"/>
      <c r="R97" s="206"/>
      <c r="S97" s="206"/>
      <c r="T97" s="206"/>
      <c r="U97" s="206"/>
      <c r="V97" s="206"/>
      <c r="W97" s="206"/>
      <c r="X97" s="206"/>
      <c r="Y97" s="206"/>
      <c r="Z97" s="206"/>
      <c r="AA97" s="206"/>
      <c r="AB97" s="206"/>
      <c r="AC97" s="206"/>
      <c r="AD97" s="206"/>
      <c r="AE97" s="206"/>
      <c r="AF97" s="206"/>
      <c r="AG97" s="232">
        <f>'PS 01 - Práce pro SSZT'!J32</f>
        <v>0</v>
      </c>
      <c r="AH97" s="233"/>
      <c r="AI97" s="233"/>
      <c r="AJ97" s="233"/>
      <c r="AK97" s="233"/>
      <c r="AL97" s="233"/>
      <c r="AM97" s="233"/>
      <c r="AN97" s="232">
        <f t="shared" si="0"/>
        <v>0</v>
      </c>
      <c r="AO97" s="233"/>
      <c r="AP97" s="233"/>
      <c r="AQ97" s="88" t="s">
        <v>89</v>
      </c>
      <c r="AR97" s="50"/>
      <c r="AS97" s="89">
        <v>0</v>
      </c>
      <c r="AT97" s="90">
        <f t="shared" si="1"/>
        <v>0</v>
      </c>
      <c r="AU97" s="91">
        <f>'PS 01 - Práce pro SSZT'!P123</f>
        <v>0</v>
      </c>
      <c r="AV97" s="90">
        <f>'PS 01 - Práce pro SSZT'!J35</f>
        <v>0</v>
      </c>
      <c r="AW97" s="90">
        <f>'PS 01 - Práce pro SSZT'!J36</f>
        <v>0</v>
      </c>
      <c r="AX97" s="90">
        <f>'PS 01 - Práce pro SSZT'!J37</f>
        <v>0</v>
      </c>
      <c r="AY97" s="90">
        <f>'PS 01 - Práce pro SSZT'!J38</f>
        <v>0</v>
      </c>
      <c r="AZ97" s="90">
        <f>'PS 01 - Práce pro SSZT'!F35</f>
        <v>0</v>
      </c>
      <c r="BA97" s="90">
        <f>'PS 01 - Práce pro SSZT'!F36</f>
        <v>0</v>
      </c>
      <c r="BB97" s="90">
        <f>'PS 01 - Práce pro SSZT'!F37</f>
        <v>0</v>
      </c>
      <c r="BC97" s="90">
        <f>'PS 01 - Práce pro SSZT'!F38</f>
        <v>0</v>
      </c>
      <c r="BD97" s="92">
        <f>'PS 01 - Práce pro SSZT'!F39</f>
        <v>0</v>
      </c>
      <c r="BT97" s="24" t="s">
        <v>87</v>
      </c>
      <c r="BV97" s="24" t="s">
        <v>80</v>
      </c>
      <c r="BW97" s="24" t="s">
        <v>93</v>
      </c>
      <c r="BX97" s="24" t="s">
        <v>86</v>
      </c>
      <c r="CL97" s="24" t="s">
        <v>19</v>
      </c>
    </row>
    <row r="98" spans="1:91" s="7" customFormat="1" ht="24.75" customHeight="1">
      <c r="B98" s="78"/>
      <c r="C98" s="79"/>
      <c r="D98" s="205" t="s">
        <v>94</v>
      </c>
      <c r="E98" s="205"/>
      <c r="F98" s="205"/>
      <c r="G98" s="205"/>
      <c r="H98" s="205"/>
      <c r="I98" s="80"/>
      <c r="J98" s="205" t="s">
        <v>95</v>
      </c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30">
        <f>ROUND(AG99+AG102,2)</f>
        <v>0</v>
      </c>
      <c r="AH98" s="231"/>
      <c r="AI98" s="231"/>
      <c r="AJ98" s="231"/>
      <c r="AK98" s="231"/>
      <c r="AL98" s="231"/>
      <c r="AM98" s="231"/>
      <c r="AN98" s="239">
        <f t="shared" si="0"/>
        <v>0</v>
      </c>
      <c r="AO98" s="231"/>
      <c r="AP98" s="231"/>
      <c r="AQ98" s="81" t="s">
        <v>84</v>
      </c>
      <c r="AR98" s="78"/>
      <c r="AS98" s="82">
        <f>ROUND(AS99+AS102,2)</f>
        <v>0</v>
      </c>
      <c r="AT98" s="83">
        <f t="shared" si="1"/>
        <v>0</v>
      </c>
      <c r="AU98" s="84">
        <f>ROUND(AU99+AU102,5)</f>
        <v>0</v>
      </c>
      <c r="AV98" s="83">
        <f>ROUND(AZ98*L29,2)</f>
        <v>0</v>
      </c>
      <c r="AW98" s="83">
        <f>ROUND(BA98*L30,2)</f>
        <v>0</v>
      </c>
      <c r="AX98" s="83">
        <f>ROUND(BB98*L29,2)</f>
        <v>0</v>
      </c>
      <c r="AY98" s="83">
        <f>ROUND(BC98*L30,2)</f>
        <v>0</v>
      </c>
      <c r="AZ98" s="83">
        <f>ROUND(AZ99+AZ102,2)</f>
        <v>0</v>
      </c>
      <c r="BA98" s="83">
        <f>ROUND(BA99+BA102,2)</f>
        <v>0</v>
      </c>
      <c r="BB98" s="83">
        <f>ROUND(BB99+BB102,2)</f>
        <v>0</v>
      </c>
      <c r="BC98" s="83">
        <f>ROUND(BC99+BC102,2)</f>
        <v>0</v>
      </c>
      <c r="BD98" s="85">
        <f>ROUND(BD99+BD102,2)</f>
        <v>0</v>
      </c>
      <c r="BS98" s="86" t="s">
        <v>77</v>
      </c>
      <c r="BT98" s="86" t="s">
        <v>85</v>
      </c>
      <c r="BU98" s="86" t="s">
        <v>79</v>
      </c>
      <c r="BV98" s="86" t="s">
        <v>80</v>
      </c>
      <c r="BW98" s="86" t="s">
        <v>96</v>
      </c>
      <c r="BX98" s="86" t="s">
        <v>4</v>
      </c>
      <c r="CL98" s="86" t="s">
        <v>19</v>
      </c>
      <c r="CM98" s="86" t="s">
        <v>87</v>
      </c>
    </row>
    <row r="99" spans="1:91" s="4" customFormat="1" ht="23.25" customHeight="1">
      <c r="B99" s="50"/>
      <c r="C99" s="10"/>
      <c r="D99" s="10"/>
      <c r="E99" s="206" t="s">
        <v>97</v>
      </c>
      <c r="F99" s="206"/>
      <c r="G99" s="206"/>
      <c r="H99" s="206"/>
      <c r="I99" s="206"/>
      <c r="J99" s="10"/>
      <c r="K99" s="206" t="s">
        <v>98</v>
      </c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34">
        <f>ROUND(SUM(AG100:AG101),2)</f>
        <v>0</v>
      </c>
      <c r="AH99" s="233"/>
      <c r="AI99" s="233"/>
      <c r="AJ99" s="233"/>
      <c r="AK99" s="233"/>
      <c r="AL99" s="233"/>
      <c r="AM99" s="233"/>
      <c r="AN99" s="232">
        <f t="shared" si="0"/>
        <v>0</v>
      </c>
      <c r="AO99" s="233"/>
      <c r="AP99" s="233"/>
      <c r="AQ99" s="88" t="s">
        <v>89</v>
      </c>
      <c r="AR99" s="50"/>
      <c r="AS99" s="89">
        <f>ROUND(SUM(AS100:AS101),2)</f>
        <v>0</v>
      </c>
      <c r="AT99" s="90">
        <f t="shared" si="1"/>
        <v>0</v>
      </c>
      <c r="AU99" s="91">
        <f>ROUND(SUM(AU100:AU101),5)</f>
        <v>0</v>
      </c>
      <c r="AV99" s="90">
        <f>ROUND(AZ99*L29,2)</f>
        <v>0</v>
      </c>
      <c r="AW99" s="90">
        <f>ROUND(BA99*L30,2)</f>
        <v>0</v>
      </c>
      <c r="AX99" s="90">
        <f>ROUND(BB99*L29,2)</f>
        <v>0</v>
      </c>
      <c r="AY99" s="90">
        <f>ROUND(BC99*L30,2)</f>
        <v>0</v>
      </c>
      <c r="AZ99" s="90">
        <f>ROUND(SUM(AZ100:AZ101),2)</f>
        <v>0</v>
      </c>
      <c r="BA99" s="90">
        <f>ROUND(SUM(BA100:BA101),2)</f>
        <v>0</v>
      </c>
      <c r="BB99" s="90">
        <f>ROUND(SUM(BB100:BB101),2)</f>
        <v>0</v>
      </c>
      <c r="BC99" s="90">
        <f>ROUND(SUM(BC100:BC101),2)</f>
        <v>0</v>
      </c>
      <c r="BD99" s="92">
        <f>ROUND(SUM(BD100:BD101),2)</f>
        <v>0</v>
      </c>
      <c r="BS99" s="24" t="s">
        <v>77</v>
      </c>
      <c r="BT99" s="24" t="s">
        <v>87</v>
      </c>
      <c r="BV99" s="24" t="s">
        <v>80</v>
      </c>
      <c r="BW99" s="24" t="s">
        <v>99</v>
      </c>
      <c r="BX99" s="24" t="s">
        <v>96</v>
      </c>
      <c r="CL99" s="24" t="s">
        <v>1</v>
      </c>
    </row>
    <row r="100" spans="1:91" s="4" customFormat="1" ht="23.25" customHeight="1">
      <c r="A100" s="87" t="s">
        <v>88</v>
      </c>
      <c r="B100" s="50"/>
      <c r="C100" s="10"/>
      <c r="D100" s="10"/>
      <c r="E100" s="10"/>
      <c r="F100" s="206" t="s">
        <v>97</v>
      </c>
      <c r="G100" s="206"/>
      <c r="H100" s="206"/>
      <c r="I100" s="206"/>
      <c r="J100" s="206"/>
      <c r="K100" s="10"/>
      <c r="L100" s="206" t="s">
        <v>98</v>
      </c>
      <c r="M100" s="206"/>
      <c r="N100" s="206"/>
      <c r="O100" s="206"/>
      <c r="P100" s="206"/>
      <c r="Q100" s="206"/>
      <c r="R100" s="206"/>
      <c r="S100" s="206"/>
      <c r="T100" s="206"/>
      <c r="U100" s="206"/>
      <c r="V100" s="206"/>
      <c r="W100" s="20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32">
        <f>'SO 02.1. - 2.TK Český Těš...'!J32</f>
        <v>0</v>
      </c>
      <c r="AH100" s="233"/>
      <c r="AI100" s="233"/>
      <c r="AJ100" s="233"/>
      <c r="AK100" s="233"/>
      <c r="AL100" s="233"/>
      <c r="AM100" s="233"/>
      <c r="AN100" s="232">
        <f t="shared" si="0"/>
        <v>0</v>
      </c>
      <c r="AO100" s="233"/>
      <c r="AP100" s="233"/>
      <c r="AQ100" s="88" t="s">
        <v>89</v>
      </c>
      <c r="AR100" s="50"/>
      <c r="AS100" s="89">
        <v>0</v>
      </c>
      <c r="AT100" s="90">
        <f t="shared" si="1"/>
        <v>0</v>
      </c>
      <c r="AU100" s="91">
        <f>'SO 02.1. - 2.TK Český Těš...'!P123</f>
        <v>0</v>
      </c>
      <c r="AV100" s="90">
        <f>'SO 02.1. - 2.TK Český Těš...'!J35</f>
        <v>0</v>
      </c>
      <c r="AW100" s="90">
        <f>'SO 02.1. - 2.TK Český Těš...'!J36</f>
        <v>0</v>
      </c>
      <c r="AX100" s="90">
        <f>'SO 02.1. - 2.TK Český Těš...'!J37</f>
        <v>0</v>
      </c>
      <c r="AY100" s="90">
        <f>'SO 02.1. - 2.TK Český Těš...'!J38</f>
        <v>0</v>
      </c>
      <c r="AZ100" s="90">
        <f>'SO 02.1. - 2.TK Český Těš...'!F35</f>
        <v>0</v>
      </c>
      <c r="BA100" s="90">
        <f>'SO 02.1. - 2.TK Český Těš...'!F36</f>
        <v>0</v>
      </c>
      <c r="BB100" s="90">
        <f>'SO 02.1. - 2.TK Český Těš...'!F37</f>
        <v>0</v>
      </c>
      <c r="BC100" s="90">
        <f>'SO 02.1. - 2.TK Český Těš...'!F38</f>
        <v>0</v>
      </c>
      <c r="BD100" s="92">
        <f>'SO 02.1. - 2.TK Český Těš...'!F39</f>
        <v>0</v>
      </c>
      <c r="BT100" s="24" t="s">
        <v>100</v>
      </c>
      <c r="BU100" s="24" t="s">
        <v>90</v>
      </c>
      <c r="BV100" s="24" t="s">
        <v>80</v>
      </c>
      <c r="BW100" s="24" t="s">
        <v>99</v>
      </c>
      <c r="BX100" s="24" t="s">
        <v>96</v>
      </c>
      <c r="CL100" s="24" t="s">
        <v>1</v>
      </c>
    </row>
    <row r="101" spans="1:91" s="4" customFormat="1" ht="23.25" customHeight="1">
      <c r="A101" s="87" t="s">
        <v>88</v>
      </c>
      <c r="B101" s="50"/>
      <c r="C101" s="10"/>
      <c r="D101" s="10"/>
      <c r="E101" s="10"/>
      <c r="F101" s="206" t="s">
        <v>101</v>
      </c>
      <c r="G101" s="206"/>
      <c r="H101" s="206"/>
      <c r="I101" s="206"/>
      <c r="J101" s="206"/>
      <c r="K101" s="10"/>
      <c r="L101" s="206" t="s">
        <v>92</v>
      </c>
      <c r="M101" s="206"/>
      <c r="N101" s="206"/>
      <c r="O101" s="206"/>
      <c r="P101" s="206"/>
      <c r="Q101" s="206"/>
      <c r="R101" s="206"/>
      <c r="S101" s="206"/>
      <c r="T101" s="206"/>
      <c r="U101" s="206"/>
      <c r="V101" s="206"/>
      <c r="W101" s="206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32">
        <f>'PS 02.1. - Práce pro SSZT'!J34</f>
        <v>0</v>
      </c>
      <c r="AH101" s="233"/>
      <c r="AI101" s="233"/>
      <c r="AJ101" s="233"/>
      <c r="AK101" s="233"/>
      <c r="AL101" s="233"/>
      <c r="AM101" s="233"/>
      <c r="AN101" s="232">
        <f t="shared" si="0"/>
        <v>0</v>
      </c>
      <c r="AO101" s="233"/>
      <c r="AP101" s="233"/>
      <c r="AQ101" s="88" t="s">
        <v>89</v>
      </c>
      <c r="AR101" s="50"/>
      <c r="AS101" s="89">
        <v>0</v>
      </c>
      <c r="AT101" s="90">
        <f t="shared" si="1"/>
        <v>0</v>
      </c>
      <c r="AU101" s="91">
        <f>'PS 02.1. - Práce pro SSZT'!P127</f>
        <v>0</v>
      </c>
      <c r="AV101" s="90">
        <f>'PS 02.1. - Práce pro SSZT'!J37</f>
        <v>0</v>
      </c>
      <c r="AW101" s="90">
        <f>'PS 02.1. - Práce pro SSZT'!J38</f>
        <v>0</v>
      </c>
      <c r="AX101" s="90">
        <f>'PS 02.1. - Práce pro SSZT'!J39</f>
        <v>0</v>
      </c>
      <c r="AY101" s="90">
        <f>'PS 02.1. - Práce pro SSZT'!J40</f>
        <v>0</v>
      </c>
      <c r="AZ101" s="90">
        <f>'PS 02.1. - Práce pro SSZT'!F37</f>
        <v>0</v>
      </c>
      <c r="BA101" s="90">
        <f>'PS 02.1. - Práce pro SSZT'!F38</f>
        <v>0</v>
      </c>
      <c r="BB101" s="90">
        <f>'PS 02.1. - Práce pro SSZT'!F39</f>
        <v>0</v>
      </c>
      <c r="BC101" s="90">
        <f>'PS 02.1. - Práce pro SSZT'!F40</f>
        <v>0</v>
      </c>
      <c r="BD101" s="92">
        <f>'PS 02.1. - Práce pro SSZT'!F41</f>
        <v>0</v>
      </c>
      <c r="BT101" s="24" t="s">
        <v>100</v>
      </c>
      <c r="BV101" s="24" t="s">
        <v>80</v>
      </c>
      <c r="BW101" s="24" t="s">
        <v>102</v>
      </c>
      <c r="BX101" s="24" t="s">
        <v>99</v>
      </c>
      <c r="CL101" s="24" t="s">
        <v>1</v>
      </c>
    </row>
    <row r="102" spans="1:91" s="4" customFormat="1" ht="23.25" customHeight="1">
      <c r="B102" s="50"/>
      <c r="C102" s="10"/>
      <c r="D102" s="10"/>
      <c r="E102" s="206" t="s">
        <v>103</v>
      </c>
      <c r="F102" s="206"/>
      <c r="G102" s="206"/>
      <c r="H102" s="206"/>
      <c r="I102" s="206"/>
      <c r="J102" s="10"/>
      <c r="K102" s="206" t="s">
        <v>104</v>
      </c>
      <c r="L102" s="206"/>
      <c r="M102" s="206"/>
      <c r="N102" s="206"/>
      <c r="O102" s="206"/>
      <c r="P102" s="206"/>
      <c r="Q102" s="206"/>
      <c r="R102" s="206"/>
      <c r="S102" s="206"/>
      <c r="T102" s="206"/>
      <c r="U102" s="206"/>
      <c r="V102" s="206"/>
      <c r="W102" s="206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34">
        <f>ROUND(SUM(AG103:AG104),2)</f>
        <v>0</v>
      </c>
      <c r="AH102" s="233"/>
      <c r="AI102" s="233"/>
      <c r="AJ102" s="233"/>
      <c r="AK102" s="233"/>
      <c r="AL102" s="233"/>
      <c r="AM102" s="233"/>
      <c r="AN102" s="232">
        <f t="shared" si="0"/>
        <v>0</v>
      </c>
      <c r="AO102" s="233"/>
      <c r="AP102" s="233"/>
      <c r="AQ102" s="88" t="s">
        <v>89</v>
      </c>
      <c r="AR102" s="50"/>
      <c r="AS102" s="89">
        <f>ROUND(SUM(AS103:AS104),2)</f>
        <v>0</v>
      </c>
      <c r="AT102" s="90">
        <f t="shared" si="1"/>
        <v>0</v>
      </c>
      <c r="AU102" s="91">
        <f>ROUND(SUM(AU103:AU104),5)</f>
        <v>0</v>
      </c>
      <c r="AV102" s="90">
        <f>ROUND(AZ102*L29,2)</f>
        <v>0</v>
      </c>
      <c r="AW102" s="90">
        <f>ROUND(BA102*L30,2)</f>
        <v>0</v>
      </c>
      <c r="AX102" s="90">
        <f>ROUND(BB102*L29,2)</f>
        <v>0</v>
      </c>
      <c r="AY102" s="90">
        <f>ROUND(BC102*L30,2)</f>
        <v>0</v>
      </c>
      <c r="AZ102" s="90">
        <f>ROUND(SUM(AZ103:AZ104),2)</f>
        <v>0</v>
      </c>
      <c r="BA102" s="90">
        <f>ROUND(SUM(BA103:BA104),2)</f>
        <v>0</v>
      </c>
      <c r="BB102" s="90">
        <f>ROUND(SUM(BB103:BB104),2)</f>
        <v>0</v>
      </c>
      <c r="BC102" s="90">
        <f>ROUND(SUM(BC103:BC104),2)</f>
        <v>0</v>
      </c>
      <c r="BD102" s="92">
        <f>ROUND(SUM(BD103:BD104),2)</f>
        <v>0</v>
      </c>
      <c r="BS102" s="24" t="s">
        <v>77</v>
      </c>
      <c r="BT102" s="24" t="s">
        <v>87</v>
      </c>
      <c r="BV102" s="24" t="s">
        <v>80</v>
      </c>
      <c r="BW102" s="24" t="s">
        <v>105</v>
      </c>
      <c r="BX102" s="24" t="s">
        <v>96</v>
      </c>
      <c r="CL102" s="24" t="s">
        <v>1</v>
      </c>
    </row>
    <row r="103" spans="1:91" s="4" customFormat="1" ht="23.25" customHeight="1">
      <c r="A103" s="87" t="s">
        <v>88</v>
      </c>
      <c r="B103" s="50"/>
      <c r="C103" s="10"/>
      <c r="D103" s="10"/>
      <c r="E103" s="10"/>
      <c r="F103" s="206" t="s">
        <v>103</v>
      </c>
      <c r="G103" s="206"/>
      <c r="H103" s="206"/>
      <c r="I103" s="206"/>
      <c r="J103" s="206"/>
      <c r="K103" s="10"/>
      <c r="L103" s="206" t="s">
        <v>104</v>
      </c>
      <c r="M103" s="206"/>
      <c r="N103" s="206"/>
      <c r="O103" s="206"/>
      <c r="P103" s="206"/>
      <c r="Q103" s="206"/>
      <c r="R103" s="206"/>
      <c r="S103" s="206"/>
      <c r="T103" s="206"/>
      <c r="U103" s="206"/>
      <c r="V103" s="206"/>
      <c r="W103" s="206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32">
        <f>'SO 02.2. - 2.TK Český Těš...'!J32</f>
        <v>0</v>
      </c>
      <c r="AH103" s="233"/>
      <c r="AI103" s="233"/>
      <c r="AJ103" s="233"/>
      <c r="AK103" s="233"/>
      <c r="AL103" s="233"/>
      <c r="AM103" s="233"/>
      <c r="AN103" s="232">
        <f t="shared" si="0"/>
        <v>0</v>
      </c>
      <c r="AO103" s="233"/>
      <c r="AP103" s="233"/>
      <c r="AQ103" s="88" t="s">
        <v>89</v>
      </c>
      <c r="AR103" s="50"/>
      <c r="AS103" s="89">
        <v>0</v>
      </c>
      <c r="AT103" s="90">
        <f t="shared" si="1"/>
        <v>0</v>
      </c>
      <c r="AU103" s="91">
        <f>'SO 02.2. - 2.TK Český Těš...'!P123</f>
        <v>0</v>
      </c>
      <c r="AV103" s="90">
        <f>'SO 02.2. - 2.TK Český Těš...'!J35</f>
        <v>0</v>
      </c>
      <c r="AW103" s="90">
        <f>'SO 02.2. - 2.TK Český Těš...'!J36</f>
        <v>0</v>
      </c>
      <c r="AX103" s="90">
        <f>'SO 02.2. - 2.TK Český Těš...'!J37</f>
        <v>0</v>
      </c>
      <c r="AY103" s="90">
        <f>'SO 02.2. - 2.TK Český Těš...'!J38</f>
        <v>0</v>
      </c>
      <c r="AZ103" s="90">
        <f>'SO 02.2. - 2.TK Český Těš...'!F35</f>
        <v>0</v>
      </c>
      <c r="BA103" s="90">
        <f>'SO 02.2. - 2.TK Český Těš...'!F36</f>
        <v>0</v>
      </c>
      <c r="BB103" s="90">
        <f>'SO 02.2. - 2.TK Český Těš...'!F37</f>
        <v>0</v>
      </c>
      <c r="BC103" s="90">
        <f>'SO 02.2. - 2.TK Český Těš...'!F38</f>
        <v>0</v>
      </c>
      <c r="BD103" s="92">
        <f>'SO 02.2. - 2.TK Český Těš...'!F39</f>
        <v>0</v>
      </c>
      <c r="BT103" s="24" t="s">
        <v>100</v>
      </c>
      <c r="BU103" s="24" t="s">
        <v>90</v>
      </c>
      <c r="BV103" s="24" t="s">
        <v>80</v>
      </c>
      <c r="BW103" s="24" t="s">
        <v>105</v>
      </c>
      <c r="BX103" s="24" t="s">
        <v>96</v>
      </c>
      <c r="CL103" s="24" t="s">
        <v>1</v>
      </c>
    </row>
    <row r="104" spans="1:91" s="4" customFormat="1" ht="23.25" customHeight="1">
      <c r="A104" s="87" t="s">
        <v>88</v>
      </c>
      <c r="B104" s="50"/>
      <c r="C104" s="10"/>
      <c r="D104" s="10"/>
      <c r="E104" s="10"/>
      <c r="F104" s="206" t="s">
        <v>106</v>
      </c>
      <c r="G104" s="206"/>
      <c r="H104" s="206"/>
      <c r="I104" s="206"/>
      <c r="J104" s="206"/>
      <c r="K104" s="10"/>
      <c r="L104" s="206" t="s">
        <v>92</v>
      </c>
      <c r="M104" s="206"/>
      <c r="N104" s="206"/>
      <c r="O104" s="206"/>
      <c r="P104" s="206"/>
      <c r="Q104" s="206"/>
      <c r="R104" s="206"/>
      <c r="S104" s="206"/>
      <c r="T104" s="206"/>
      <c r="U104" s="206"/>
      <c r="V104" s="206"/>
      <c r="W104" s="206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32">
        <f>'PS 02.2. - Práce pro SSZT'!J34</f>
        <v>0</v>
      </c>
      <c r="AH104" s="233"/>
      <c r="AI104" s="233"/>
      <c r="AJ104" s="233"/>
      <c r="AK104" s="233"/>
      <c r="AL104" s="233"/>
      <c r="AM104" s="233"/>
      <c r="AN104" s="232">
        <f t="shared" si="0"/>
        <v>0</v>
      </c>
      <c r="AO104" s="233"/>
      <c r="AP104" s="233"/>
      <c r="AQ104" s="88" t="s">
        <v>89</v>
      </c>
      <c r="AR104" s="50"/>
      <c r="AS104" s="89">
        <v>0</v>
      </c>
      <c r="AT104" s="90">
        <f t="shared" si="1"/>
        <v>0</v>
      </c>
      <c r="AU104" s="91">
        <f>'PS 02.2. - Práce pro SSZT'!P127</f>
        <v>0</v>
      </c>
      <c r="AV104" s="90">
        <f>'PS 02.2. - Práce pro SSZT'!J37</f>
        <v>0</v>
      </c>
      <c r="AW104" s="90">
        <f>'PS 02.2. - Práce pro SSZT'!J38</f>
        <v>0</v>
      </c>
      <c r="AX104" s="90">
        <f>'PS 02.2. - Práce pro SSZT'!J39</f>
        <v>0</v>
      </c>
      <c r="AY104" s="90">
        <f>'PS 02.2. - Práce pro SSZT'!J40</f>
        <v>0</v>
      </c>
      <c r="AZ104" s="90">
        <f>'PS 02.2. - Práce pro SSZT'!F37</f>
        <v>0</v>
      </c>
      <c r="BA104" s="90">
        <f>'PS 02.2. - Práce pro SSZT'!F38</f>
        <v>0</v>
      </c>
      <c r="BB104" s="90">
        <f>'PS 02.2. - Práce pro SSZT'!F39</f>
        <v>0</v>
      </c>
      <c r="BC104" s="90">
        <f>'PS 02.2. - Práce pro SSZT'!F40</f>
        <v>0</v>
      </c>
      <c r="BD104" s="92">
        <f>'PS 02.2. - Práce pro SSZT'!F41</f>
        <v>0</v>
      </c>
      <c r="BT104" s="24" t="s">
        <v>100</v>
      </c>
      <c r="BV104" s="24" t="s">
        <v>80</v>
      </c>
      <c r="BW104" s="24" t="s">
        <v>107</v>
      </c>
      <c r="BX104" s="24" t="s">
        <v>105</v>
      </c>
      <c r="CL104" s="24" t="s">
        <v>1</v>
      </c>
    </row>
    <row r="105" spans="1:91" s="7" customFormat="1" ht="24.75" customHeight="1">
      <c r="B105" s="78"/>
      <c r="C105" s="79"/>
      <c r="D105" s="205" t="s">
        <v>108</v>
      </c>
      <c r="E105" s="205"/>
      <c r="F105" s="205"/>
      <c r="G105" s="205"/>
      <c r="H105" s="205"/>
      <c r="I105" s="80"/>
      <c r="J105" s="205" t="s">
        <v>109</v>
      </c>
      <c r="K105" s="205"/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30">
        <f>ROUND(SUM(AG106:AG107),2)</f>
        <v>0</v>
      </c>
      <c r="AH105" s="231"/>
      <c r="AI105" s="231"/>
      <c r="AJ105" s="231"/>
      <c r="AK105" s="231"/>
      <c r="AL105" s="231"/>
      <c r="AM105" s="231"/>
      <c r="AN105" s="239">
        <f t="shared" si="0"/>
        <v>0</v>
      </c>
      <c r="AO105" s="231"/>
      <c r="AP105" s="231"/>
      <c r="AQ105" s="81" t="s">
        <v>84</v>
      </c>
      <c r="AR105" s="78"/>
      <c r="AS105" s="82">
        <f>ROUND(SUM(AS106:AS107),2)</f>
        <v>0</v>
      </c>
      <c r="AT105" s="83">
        <f t="shared" si="1"/>
        <v>0</v>
      </c>
      <c r="AU105" s="84">
        <f>ROUND(SUM(AU106:AU107),5)</f>
        <v>0</v>
      </c>
      <c r="AV105" s="83">
        <f>ROUND(AZ105*L29,2)</f>
        <v>0</v>
      </c>
      <c r="AW105" s="83">
        <f>ROUND(BA105*L30,2)</f>
        <v>0</v>
      </c>
      <c r="AX105" s="83">
        <f>ROUND(BB105*L29,2)</f>
        <v>0</v>
      </c>
      <c r="AY105" s="83">
        <f>ROUND(BC105*L30,2)</f>
        <v>0</v>
      </c>
      <c r="AZ105" s="83">
        <f>ROUND(SUM(AZ106:AZ107),2)</f>
        <v>0</v>
      </c>
      <c r="BA105" s="83">
        <f>ROUND(SUM(BA106:BA107),2)</f>
        <v>0</v>
      </c>
      <c r="BB105" s="83">
        <f>ROUND(SUM(BB106:BB107),2)</f>
        <v>0</v>
      </c>
      <c r="BC105" s="83">
        <f>ROUND(SUM(BC106:BC107),2)</f>
        <v>0</v>
      </c>
      <c r="BD105" s="85">
        <f>ROUND(SUM(BD106:BD107),2)</f>
        <v>0</v>
      </c>
      <c r="BS105" s="86" t="s">
        <v>77</v>
      </c>
      <c r="BT105" s="86" t="s">
        <v>85</v>
      </c>
      <c r="BV105" s="86" t="s">
        <v>80</v>
      </c>
      <c r="BW105" s="86" t="s">
        <v>110</v>
      </c>
      <c r="BX105" s="86" t="s">
        <v>4</v>
      </c>
      <c r="CL105" s="86" t="s">
        <v>19</v>
      </c>
      <c r="CM105" s="86" t="s">
        <v>87</v>
      </c>
    </row>
    <row r="106" spans="1:91" s="4" customFormat="1" ht="23.25" customHeight="1">
      <c r="A106" s="87" t="s">
        <v>88</v>
      </c>
      <c r="B106" s="50"/>
      <c r="C106" s="10"/>
      <c r="D106" s="10"/>
      <c r="E106" s="206" t="s">
        <v>108</v>
      </c>
      <c r="F106" s="206"/>
      <c r="G106" s="206"/>
      <c r="H106" s="206"/>
      <c r="I106" s="206"/>
      <c r="J106" s="10"/>
      <c r="K106" s="206" t="s">
        <v>109</v>
      </c>
      <c r="L106" s="206"/>
      <c r="M106" s="206"/>
      <c r="N106" s="206"/>
      <c r="O106" s="206"/>
      <c r="P106" s="206"/>
      <c r="Q106" s="206"/>
      <c r="R106" s="206"/>
      <c r="S106" s="206"/>
      <c r="T106" s="206"/>
      <c r="U106" s="206"/>
      <c r="V106" s="206"/>
      <c r="W106" s="20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32">
        <f>'SO 03 - 2.TK Albrechtice ...'!J30</f>
        <v>0</v>
      </c>
      <c r="AH106" s="233"/>
      <c r="AI106" s="233"/>
      <c r="AJ106" s="233"/>
      <c r="AK106" s="233"/>
      <c r="AL106" s="233"/>
      <c r="AM106" s="233"/>
      <c r="AN106" s="232">
        <f t="shared" si="0"/>
        <v>0</v>
      </c>
      <c r="AO106" s="233"/>
      <c r="AP106" s="233"/>
      <c r="AQ106" s="88" t="s">
        <v>89</v>
      </c>
      <c r="AR106" s="50"/>
      <c r="AS106" s="89">
        <v>0</v>
      </c>
      <c r="AT106" s="90">
        <f t="shared" si="1"/>
        <v>0</v>
      </c>
      <c r="AU106" s="91">
        <f>'SO 03 - 2.TK Albrechtice ...'!P119</f>
        <v>0</v>
      </c>
      <c r="AV106" s="90">
        <f>'SO 03 - 2.TK Albrechtice ...'!J33</f>
        <v>0</v>
      </c>
      <c r="AW106" s="90">
        <f>'SO 03 - 2.TK Albrechtice ...'!J34</f>
        <v>0</v>
      </c>
      <c r="AX106" s="90">
        <f>'SO 03 - 2.TK Albrechtice ...'!J35</f>
        <v>0</v>
      </c>
      <c r="AY106" s="90">
        <f>'SO 03 - 2.TK Albrechtice ...'!J36</f>
        <v>0</v>
      </c>
      <c r="AZ106" s="90">
        <f>'SO 03 - 2.TK Albrechtice ...'!F33</f>
        <v>0</v>
      </c>
      <c r="BA106" s="90">
        <f>'SO 03 - 2.TK Albrechtice ...'!F34</f>
        <v>0</v>
      </c>
      <c r="BB106" s="90">
        <f>'SO 03 - 2.TK Albrechtice ...'!F35</f>
        <v>0</v>
      </c>
      <c r="BC106" s="90">
        <f>'SO 03 - 2.TK Albrechtice ...'!F36</f>
        <v>0</v>
      </c>
      <c r="BD106" s="92">
        <f>'SO 03 - 2.TK Albrechtice ...'!F37</f>
        <v>0</v>
      </c>
      <c r="BT106" s="24" t="s">
        <v>87</v>
      </c>
      <c r="BU106" s="24" t="s">
        <v>90</v>
      </c>
      <c r="BV106" s="24" t="s">
        <v>80</v>
      </c>
      <c r="BW106" s="24" t="s">
        <v>110</v>
      </c>
      <c r="BX106" s="24" t="s">
        <v>4</v>
      </c>
      <c r="CL106" s="24" t="s">
        <v>19</v>
      </c>
      <c r="CM106" s="24" t="s">
        <v>87</v>
      </c>
    </row>
    <row r="107" spans="1:91" s="4" customFormat="1" ht="16.5" customHeight="1">
      <c r="A107" s="87" t="s">
        <v>88</v>
      </c>
      <c r="B107" s="50"/>
      <c r="C107" s="10"/>
      <c r="D107" s="10"/>
      <c r="E107" s="206" t="s">
        <v>111</v>
      </c>
      <c r="F107" s="206"/>
      <c r="G107" s="206"/>
      <c r="H107" s="206"/>
      <c r="I107" s="206"/>
      <c r="J107" s="10"/>
      <c r="K107" s="206" t="s">
        <v>92</v>
      </c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32">
        <f>'PS 03 - Práce pro SSZT'!J32</f>
        <v>0</v>
      </c>
      <c r="AH107" s="233"/>
      <c r="AI107" s="233"/>
      <c r="AJ107" s="233"/>
      <c r="AK107" s="233"/>
      <c r="AL107" s="233"/>
      <c r="AM107" s="233"/>
      <c r="AN107" s="232">
        <f t="shared" si="0"/>
        <v>0</v>
      </c>
      <c r="AO107" s="233"/>
      <c r="AP107" s="233"/>
      <c r="AQ107" s="88" t="s">
        <v>89</v>
      </c>
      <c r="AR107" s="50"/>
      <c r="AS107" s="89">
        <v>0</v>
      </c>
      <c r="AT107" s="90">
        <f t="shared" si="1"/>
        <v>0</v>
      </c>
      <c r="AU107" s="91">
        <f>'PS 03 - Práce pro SSZT'!P121</f>
        <v>0</v>
      </c>
      <c r="AV107" s="90">
        <f>'PS 03 - Práce pro SSZT'!J35</f>
        <v>0</v>
      </c>
      <c r="AW107" s="90">
        <f>'PS 03 - Práce pro SSZT'!J36</f>
        <v>0</v>
      </c>
      <c r="AX107" s="90">
        <f>'PS 03 - Práce pro SSZT'!J37</f>
        <v>0</v>
      </c>
      <c r="AY107" s="90">
        <f>'PS 03 - Práce pro SSZT'!J38</f>
        <v>0</v>
      </c>
      <c r="AZ107" s="90">
        <f>'PS 03 - Práce pro SSZT'!F35</f>
        <v>0</v>
      </c>
      <c r="BA107" s="90">
        <f>'PS 03 - Práce pro SSZT'!F36</f>
        <v>0</v>
      </c>
      <c r="BB107" s="90">
        <f>'PS 03 - Práce pro SSZT'!F37</f>
        <v>0</v>
      </c>
      <c r="BC107" s="90">
        <f>'PS 03 - Práce pro SSZT'!F38</f>
        <v>0</v>
      </c>
      <c r="BD107" s="92">
        <f>'PS 03 - Práce pro SSZT'!F39</f>
        <v>0</v>
      </c>
      <c r="BT107" s="24" t="s">
        <v>87</v>
      </c>
      <c r="BV107" s="24" t="s">
        <v>80</v>
      </c>
      <c r="BW107" s="24" t="s">
        <v>112</v>
      </c>
      <c r="BX107" s="24" t="s">
        <v>110</v>
      </c>
      <c r="CL107" s="24" t="s">
        <v>19</v>
      </c>
    </row>
    <row r="108" spans="1:91" s="7" customFormat="1" ht="16.5" customHeight="1">
      <c r="A108" s="87" t="s">
        <v>88</v>
      </c>
      <c r="B108" s="78"/>
      <c r="C108" s="79"/>
      <c r="D108" s="205" t="s">
        <v>113</v>
      </c>
      <c r="E108" s="205"/>
      <c r="F108" s="205"/>
      <c r="G108" s="205"/>
      <c r="H108" s="205"/>
      <c r="I108" s="80"/>
      <c r="J108" s="205" t="s">
        <v>113</v>
      </c>
      <c r="K108" s="205"/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39">
        <f>'VRN - VRN'!J30</f>
        <v>0</v>
      </c>
      <c r="AH108" s="231"/>
      <c r="AI108" s="231"/>
      <c r="AJ108" s="231"/>
      <c r="AK108" s="231"/>
      <c r="AL108" s="231"/>
      <c r="AM108" s="231"/>
      <c r="AN108" s="239">
        <f t="shared" si="0"/>
        <v>0</v>
      </c>
      <c r="AO108" s="231"/>
      <c r="AP108" s="231"/>
      <c r="AQ108" s="81" t="s">
        <v>84</v>
      </c>
      <c r="AR108" s="78"/>
      <c r="AS108" s="93">
        <v>0</v>
      </c>
      <c r="AT108" s="94">
        <f t="shared" si="1"/>
        <v>0</v>
      </c>
      <c r="AU108" s="95">
        <f>'VRN - VRN'!P117</f>
        <v>0</v>
      </c>
      <c r="AV108" s="94">
        <f>'VRN - VRN'!J33</f>
        <v>0</v>
      </c>
      <c r="AW108" s="94">
        <f>'VRN - VRN'!J34</f>
        <v>0</v>
      </c>
      <c r="AX108" s="94">
        <f>'VRN - VRN'!J35</f>
        <v>0</v>
      </c>
      <c r="AY108" s="94">
        <f>'VRN - VRN'!J36</f>
        <v>0</v>
      </c>
      <c r="AZ108" s="94">
        <f>'VRN - VRN'!F33</f>
        <v>0</v>
      </c>
      <c r="BA108" s="94">
        <f>'VRN - VRN'!F34</f>
        <v>0</v>
      </c>
      <c r="BB108" s="94">
        <f>'VRN - VRN'!F35</f>
        <v>0</v>
      </c>
      <c r="BC108" s="94">
        <f>'VRN - VRN'!F36</f>
        <v>0</v>
      </c>
      <c r="BD108" s="96">
        <f>'VRN - VRN'!F37</f>
        <v>0</v>
      </c>
      <c r="BT108" s="86" t="s">
        <v>85</v>
      </c>
      <c r="BV108" s="86" t="s">
        <v>80</v>
      </c>
      <c r="BW108" s="86" t="s">
        <v>114</v>
      </c>
      <c r="BX108" s="86" t="s">
        <v>4</v>
      </c>
      <c r="CL108" s="86" t="s">
        <v>1</v>
      </c>
      <c r="CM108" s="86" t="s">
        <v>87</v>
      </c>
    </row>
    <row r="109" spans="1:91" s="2" customFormat="1" ht="30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2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</row>
    <row r="110" spans="1:91" s="2" customFormat="1" ht="6.95" customHeight="1">
      <c r="A110" s="31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32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</row>
  </sheetData>
  <mergeCells count="94">
    <mergeCell ref="AN107:AP107"/>
    <mergeCell ref="AG107:AM107"/>
    <mergeCell ref="AN108:AP108"/>
    <mergeCell ref="AG108:AM108"/>
    <mergeCell ref="AG94:AM94"/>
    <mergeCell ref="AN94:AP94"/>
    <mergeCell ref="AS89:AT91"/>
    <mergeCell ref="AN105:AP105"/>
    <mergeCell ref="AG105:AM105"/>
    <mergeCell ref="AN106:AP106"/>
    <mergeCell ref="AG106:AM106"/>
    <mergeCell ref="AM87:AN87"/>
    <mergeCell ref="AN100:AP100"/>
    <mergeCell ref="AN98:AP98"/>
    <mergeCell ref="AN104:AP104"/>
    <mergeCell ref="AN103:AP103"/>
    <mergeCell ref="AN99:AP99"/>
    <mergeCell ref="AN92:AP92"/>
    <mergeCell ref="AN102:AP102"/>
    <mergeCell ref="AN96:AP96"/>
    <mergeCell ref="AN97:AP97"/>
    <mergeCell ref="AN101:AP101"/>
    <mergeCell ref="AN95:AP95"/>
    <mergeCell ref="AK35:AO35"/>
    <mergeCell ref="X35:AB35"/>
    <mergeCell ref="AR2:BE2"/>
    <mergeCell ref="AG98:AM98"/>
    <mergeCell ref="AG104:AM104"/>
    <mergeCell ref="AG103:AM103"/>
    <mergeCell ref="AG96:AM96"/>
    <mergeCell ref="AG102:AM102"/>
    <mergeCell ref="AG100:AM100"/>
    <mergeCell ref="AG95:AM95"/>
    <mergeCell ref="AG101:AM101"/>
    <mergeCell ref="AG99:AM99"/>
    <mergeCell ref="AG97:AM97"/>
    <mergeCell ref="AG92:AM92"/>
    <mergeCell ref="AM90:AP90"/>
    <mergeCell ref="AM89:AP89"/>
    <mergeCell ref="L32:P32"/>
    <mergeCell ref="W32:AE32"/>
    <mergeCell ref="AK32:AO32"/>
    <mergeCell ref="L33:P33"/>
    <mergeCell ref="AK33:AO33"/>
    <mergeCell ref="W33:AE33"/>
    <mergeCell ref="W30:AE30"/>
    <mergeCell ref="AK30:AO30"/>
    <mergeCell ref="L30:P30"/>
    <mergeCell ref="AK31:AO31"/>
    <mergeCell ref="W31:AE31"/>
    <mergeCell ref="L31:P31"/>
    <mergeCell ref="E107:I107"/>
    <mergeCell ref="K107:AF107"/>
    <mergeCell ref="D108:H108"/>
    <mergeCell ref="J108:AF108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L85:AJ85"/>
    <mergeCell ref="D105:H105"/>
    <mergeCell ref="J105:AF105"/>
    <mergeCell ref="E106:I106"/>
    <mergeCell ref="K106:AF106"/>
    <mergeCell ref="F104:J104"/>
    <mergeCell ref="F103:J103"/>
    <mergeCell ref="F101:J101"/>
    <mergeCell ref="F100:J100"/>
    <mergeCell ref="I92:AF92"/>
    <mergeCell ref="J95:AF95"/>
    <mergeCell ref="J98:AF98"/>
    <mergeCell ref="K96:AF96"/>
    <mergeCell ref="K102:AF102"/>
    <mergeCell ref="K99:AF99"/>
    <mergeCell ref="K97:AF97"/>
    <mergeCell ref="L100:AF100"/>
    <mergeCell ref="L103:AF103"/>
    <mergeCell ref="L101:AF101"/>
    <mergeCell ref="L104:AF104"/>
    <mergeCell ref="C92:G92"/>
    <mergeCell ref="D98:H98"/>
    <mergeCell ref="D95:H95"/>
    <mergeCell ref="E102:I102"/>
    <mergeCell ref="E99:I99"/>
    <mergeCell ref="E97:I97"/>
    <mergeCell ref="E96:I96"/>
  </mergeCells>
  <hyperlinks>
    <hyperlink ref="A96" location="'SO 01 - 1.TK Chotěbuz - A...'!C2" display="/"/>
    <hyperlink ref="A97" location="'PS 01 - Práce pro SSZT'!C2" display="/"/>
    <hyperlink ref="A100" location="'SO 02.1. - 2.TK Český Těš...'!C2" display="/"/>
    <hyperlink ref="A101" location="'PS 02.1. - Práce pro SSZT'!C2" display="/"/>
    <hyperlink ref="A103" location="'SO 02.2. - 2.TK Český Těš...'!C2" display="/"/>
    <hyperlink ref="A104" location="'PS 02.2. - Práce pro SSZT'!C2" display="/"/>
    <hyperlink ref="A106" location="'SO 03 - 2.TK Albrechtice ...'!C2" display="/"/>
    <hyperlink ref="A107" location="'PS 03 - Práce pro SSZT'!C2" display="/"/>
    <hyperlink ref="A108" location="'VRN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tabSelected="1" topLeftCell="A108" workbookViewId="0">
      <selection activeCell="H130" sqref="H130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114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1:46" s="1" customFormat="1" ht="24.95" hidden="1" customHeight="1">
      <c r="B4" s="19"/>
      <c r="D4" s="20" t="s">
        <v>115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47" t="str">
        <f>'Rekapitulace stavby'!K6</f>
        <v>Oprava trati v úseku Český Těšín - Havířov 2.etapa</v>
      </c>
      <c r="F7" s="248"/>
      <c r="G7" s="248"/>
      <c r="H7" s="248"/>
      <c r="L7" s="19"/>
    </row>
    <row r="8" spans="1:46" s="2" customFormat="1" ht="12" hidden="1" customHeight="1">
      <c r="A8" s="31"/>
      <c r="B8" s="32"/>
      <c r="C8" s="31"/>
      <c r="D8" s="26" t="s">
        <v>116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2"/>
      <c r="C9" s="31"/>
      <c r="D9" s="31"/>
      <c r="E9" s="208" t="s">
        <v>319</v>
      </c>
      <c r="F9" s="249"/>
      <c r="G9" s="249"/>
      <c r="H9" s="249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2"/>
      <c r="C12" s="31"/>
      <c r="D12" s="26" t="s">
        <v>22</v>
      </c>
      <c r="E12" s="31"/>
      <c r="F12" s="24" t="s">
        <v>23</v>
      </c>
      <c r="G12" s="31"/>
      <c r="H12" s="31"/>
      <c r="I12" s="26" t="s">
        <v>24</v>
      </c>
      <c r="J12" s="54" t="str">
        <f>'Rekapitulace stavby'!AN8</f>
        <v>31. 1. 2023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26</v>
      </c>
      <c r="E14" s="31"/>
      <c r="F14" s="31"/>
      <c r="G14" s="31"/>
      <c r="H14" s="31"/>
      <c r="I14" s="26" t="s">
        <v>27</v>
      </c>
      <c r="J14" s="24" t="s">
        <v>28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2"/>
      <c r="C15" s="31"/>
      <c r="D15" s="31"/>
      <c r="E15" s="24" t="s">
        <v>29</v>
      </c>
      <c r="F15" s="31"/>
      <c r="G15" s="31"/>
      <c r="H15" s="31"/>
      <c r="I15" s="26" t="s">
        <v>30</v>
      </c>
      <c r="J15" s="24" t="s">
        <v>31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2"/>
      <c r="C17" s="31"/>
      <c r="D17" s="26" t="s">
        <v>32</v>
      </c>
      <c r="E17" s="31"/>
      <c r="F17" s="31"/>
      <c r="G17" s="31"/>
      <c r="H17" s="31"/>
      <c r="I17" s="26" t="s">
        <v>27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2"/>
      <c r="C18" s="31"/>
      <c r="D18" s="31"/>
      <c r="E18" s="250" t="str">
        <f>'Rekapitulace stavby'!E14</f>
        <v>Vyplň údaj</v>
      </c>
      <c r="F18" s="213"/>
      <c r="G18" s="213"/>
      <c r="H18" s="213"/>
      <c r="I18" s="26" t="s">
        <v>30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2"/>
      <c r="C20" s="31"/>
      <c r="D20" s="26" t="s">
        <v>34</v>
      </c>
      <c r="E20" s="31"/>
      <c r="F20" s="31"/>
      <c r="G20" s="31"/>
      <c r="H20" s="31"/>
      <c r="I20" s="26" t="s">
        <v>27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30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2"/>
      <c r="C23" s="31"/>
      <c r="D23" s="26" t="s">
        <v>36</v>
      </c>
      <c r="E23" s="31"/>
      <c r="F23" s="31"/>
      <c r="G23" s="31"/>
      <c r="H23" s="31"/>
      <c r="I23" s="26" t="s">
        <v>27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30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2"/>
      <c r="C26" s="31"/>
      <c r="D26" s="26" t="s">
        <v>37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98"/>
      <c r="B27" s="99"/>
      <c r="C27" s="98"/>
      <c r="D27" s="98"/>
      <c r="E27" s="218" t="s">
        <v>1</v>
      </c>
      <c r="F27" s="218"/>
      <c r="G27" s="218"/>
      <c r="H27" s="218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hidden="1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2"/>
      <c r="C30" s="31"/>
      <c r="D30" s="101" t="s">
        <v>38</v>
      </c>
      <c r="E30" s="31"/>
      <c r="F30" s="31"/>
      <c r="G30" s="31"/>
      <c r="H30" s="31"/>
      <c r="I30" s="31"/>
      <c r="J30" s="70">
        <f>ROUND(J117,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35" t="s">
        <v>39</v>
      </c>
      <c r="J32" s="35" t="s">
        <v>41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102" t="s">
        <v>42</v>
      </c>
      <c r="E33" s="26" t="s">
        <v>43</v>
      </c>
      <c r="F33" s="103">
        <f>ROUND((SUM(BE117:BE130)),  2)</f>
        <v>0</v>
      </c>
      <c r="G33" s="31"/>
      <c r="H33" s="31"/>
      <c r="I33" s="104">
        <v>0.21</v>
      </c>
      <c r="J33" s="103">
        <f>ROUND(((SUM(BE117:BE130))*I33),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26" t="s">
        <v>44</v>
      </c>
      <c r="F34" s="103">
        <f>ROUND((SUM(BF117:BF130)),  2)</f>
        <v>0</v>
      </c>
      <c r="G34" s="31"/>
      <c r="H34" s="31"/>
      <c r="I34" s="104">
        <v>0.15</v>
      </c>
      <c r="J34" s="103">
        <f>ROUND(((SUM(BF117:BF130))*I34),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103">
        <f>ROUND((SUM(BG117:BG130)),  2)</f>
        <v>0</v>
      </c>
      <c r="G35" s="31"/>
      <c r="H35" s="31"/>
      <c r="I35" s="104">
        <v>0.21</v>
      </c>
      <c r="J35" s="103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103">
        <f>ROUND((SUM(BH117:BH130)),  2)</f>
        <v>0</v>
      </c>
      <c r="G36" s="31"/>
      <c r="H36" s="31"/>
      <c r="I36" s="104">
        <v>0.15</v>
      </c>
      <c r="J36" s="103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103">
        <f>ROUND((SUM(BI117:BI130)),  2)</f>
        <v>0</v>
      </c>
      <c r="G37" s="31"/>
      <c r="H37" s="31"/>
      <c r="I37" s="104">
        <v>0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2"/>
      <c r="C39" s="105"/>
      <c r="D39" s="106" t="s">
        <v>48</v>
      </c>
      <c r="E39" s="59"/>
      <c r="F39" s="59"/>
      <c r="G39" s="107" t="s">
        <v>49</v>
      </c>
      <c r="H39" s="108" t="s">
        <v>50</v>
      </c>
      <c r="I39" s="59"/>
      <c r="J39" s="109">
        <f>SUM(J30:J37)</f>
        <v>0</v>
      </c>
      <c r="K39" s="110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53</v>
      </c>
      <c r="E61" s="34"/>
      <c r="F61" s="111" t="s">
        <v>54</v>
      </c>
      <c r="G61" s="44" t="s">
        <v>53</v>
      </c>
      <c r="H61" s="34"/>
      <c r="I61" s="34"/>
      <c r="J61" s="112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53</v>
      </c>
      <c r="E76" s="34"/>
      <c r="F76" s="111" t="s">
        <v>54</v>
      </c>
      <c r="G76" s="44" t="s">
        <v>53</v>
      </c>
      <c r="H76" s="34"/>
      <c r="I76" s="34"/>
      <c r="J76" s="112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7" t="str">
        <f>E7</f>
        <v>Oprava trati v úseku Český Těšín - Havířov 2.etapa</v>
      </c>
      <c r="F85" s="248"/>
      <c r="G85" s="248"/>
      <c r="H85" s="248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116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8" t="str">
        <f>E9</f>
        <v>VRN - VRN</v>
      </c>
      <c r="F87" s="249"/>
      <c r="G87" s="249"/>
      <c r="H87" s="249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1"/>
      <c r="E89" s="31"/>
      <c r="F89" s="24" t="str">
        <f>F12</f>
        <v xml:space="preserve"> </v>
      </c>
      <c r="G89" s="31"/>
      <c r="H89" s="31"/>
      <c r="I89" s="26" t="s">
        <v>24</v>
      </c>
      <c r="J89" s="54" t="str">
        <f>IF(J12="","",J12)</f>
        <v>31. 1. 2023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26</v>
      </c>
      <c r="D91" s="31"/>
      <c r="E91" s="31"/>
      <c r="F91" s="24" t="str">
        <f>E15</f>
        <v>Správa železnic,s.o.,OŘ Ostrava,ST Ostrava</v>
      </c>
      <c r="G91" s="31"/>
      <c r="H91" s="31"/>
      <c r="I91" s="26" t="s">
        <v>34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32</v>
      </c>
      <c r="D92" s="31"/>
      <c r="E92" s="31"/>
      <c r="F92" s="24" t="str">
        <f>IF(E18="","",E18)</f>
        <v>Vyplň údaj</v>
      </c>
      <c r="G92" s="31"/>
      <c r="H92" s="31"/>
      <c r="I92" s="26" t="s">
        <v>36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3" t="s">
        <v>119</v>
      </c>
      <c r="D94" s="105"/>
      <c r="E94" s="105"/>
      <c r="F94" s="105"/>
      <c r="G94" s="105"/>
      <c r="H94" s="105"/>
      <c r="I94" s="105"/>
      <c r="J94" s="114" t="s">
        <v>120</v>
      </c>
      <c r="K94" s="105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5" t="s">
        <v>121</v>
      </c>
      <c r="D96" s="31"/>
      <c r="E96" s="31"/>
      <c r="F96" s="31"/>
      <c r="G96" s="31"/>
      <c r="H96" s="31"/>
      <c r="I96" s="31"/>
      <c r="J96" s="70">
        <f>J117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122</v>
      </c>
    </row>
    <row r="97" spans="1:31" s="9" customFormat="1" ht="24.95" customHeight="1">
      <c r="B97" s="116"/>
      <c r="D97" s="117" t="s">
        <v>320</v>
      </c>
      <c r="E97" s="118"/>
      <c r="F97" s="118"/>
      <c r="G97" s="118"/>
      <c r="H97" s="118"/>
      <c r="I97" s="118"/>
      <c r="J97" s="119">
        <f>J118</f>
        <v>0</v>
      </c>
      <c r="L97" s="116"/>
    </row>
    <row r="98" spans="1:31" s="2" customFormat="1" ht="21.75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126</v>
      </c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1"/>
      <c r="D107" s="31"/>
      <c r="E107" s="247" t="str">
        <f>E7</f>
        <v>Oprava trati v úseku Český Těšín - Havířov 2.etapa</v>
      </c>
      <c r="F107" s="248"/>
      <c r="G107" s="248"/>
      <c r="H107" s="248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116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08" t="str">
        <f>E9</f>
        <v>VRN - VRN</v>
      </c>
      <c r="F109" s="249"/>
      <c r="G109" s="249"/>
      <c r="H109" s="249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22</v>
      </c>
      <c r="D111" s="31"/>
      <c r="E111" s="31"/>
      <c r="F111" s="24" t="str">
        <f>F12</f>
        <v xml:space="preserve"> </v>
      </c>
      <c r="G111" s="31"/>
      <c r="H111" s="31"/>
      <c r="I111" s="26" t="s">
        <v>24</v>
      </c>
      <c r="J111" s="54" t="str">
        <f>IF(J12="","",J12)</f>
        <v>31. 1. 2023</v>
      </c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26</v>
      </c>
      <c r="D113" s="31"/>
      <c r="E113" s="31"/>
      <c r="F113" s="24" t="str">
        <f>E15</f>
        <v>Správa železnic,s.o.,OŘ Ostrava,ST Ostrava</v>
      </c>
      <c r="G113" s="31"/>
      <c r="H113" s="31"/>
      <c r="I113" s="26" t="s">
        <v>34</v>
      </c>
      <c r="J113" s="29" t="str">
        <f>E21</f>
        <v xml:space="preserve"> 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32</v>
      </c>
      <c r="D114" s="31"/>
      <c r="E114" s="31"/>
      <c r="F114" s="24" t="str">
        <f>IF(E18="","",E18)</f>
        <v>Vyplň údaj</v>
      </c>
      <c r="G114" s="31"/>
      <c r="H114" s="31"/>
      <c r="I114" s="26" t="s">
        <v>36</v>
      </c>
      <c r="J114" s="29" t="str">
        <f>E24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24"/>
      <c r="B116" s="125"/>
      <c r="C116" s="126" t="s">
        <v>127</v>
      </c>
      <c r="D116" s="127" t="s">
        <v>63</v>
      </c>
      <c r="E116" s="127" t="s">
        <v>59</v>
      </c>
      <c r="F116" s="127" t="s">
        <v>60</v>
      </c>
      <c r="G116" s="127" t="s">
        <v>128</v>
      </c>
      <c r="H116" s="127" t="s">
        <v>129</v>
      </c>
      <c r="I116" s="127" t="s">
        <v>130</v>
      </c>
      <c r="J116" s="127" t="s">
        <v>120</v>
      </c>
      <c r="K116" s="128" t="s">
        <v>131</v>
      </c>
      <c r="L116" s="129"/>
      <c r="M116" s="61" t="s">
        <v>1</v>
      </c>
      <c r="N116" s="62" t="s">
        <v>42</v>
      </c>
      <c r="O116" s="62" t="s">
        <v>132</v>
      </c>
      <c r="P116" s="62" t="s">
        <v>133</v>
      </c>
      <c r="Q116" s="62" t="s">
        <v>134</v>
      </c>
      <c r="R116" s="62" t="s">
        <v>135</v>
      </c>
      <c r="S116" s="62" t="s">
        <v>136</v>
      </c>
      <c r="T116" s="63" t="s">
        <v>137</v>
      </c>
      <c r="U116" s="124"/>
      <c r="V116" s="124"/>
      <c r="W116" s="124"/>
      <c r="X116" s="124"/>
      <c r="Y116" s="124"/>
      <c r="Z116" s="124"/>
      <c r="AA116" s="124"/>
      <c r="AB116" s="124"/>
      <c r="AC116" s="124"/>
      <c r="AD116" s="124"/>
      <c r="AE116" s="124"/>
    </row>
    <row r="117" spans="1:65" s="2" customFormat="1" ht="22.9" customHeight="1">
      <c r="A117" s="31"/>
      <c r="B117" s="32"/>
      <c r="C117" s="68" t="s">
        <v>138</v>
      </c>
      <c r="D117" s="31"/>
      <c r="E117" s="31"/>
      <c r="F117" s="31"/>
      <c r="G117" s="31"/>
      <c r="H117" s="31"/>
      <c r="I117" s="31"/>
      <c r="J117" s="130">
        <f>BK117</f>
        <v>0</v>
      </c>
      <c r="K117" s="31"/>
      <c r="L117" s="32"/>
      <c r="M117" s="64"/>
      <c r="N117" s="55"/>
      <c r="O117" s="65"/>
      <c r="P117" s="131">
        <f>P118</f>
        <v>0</v>
      </c>
      <c r="Q117" s="65"/>
      <c r="R117" s="131">
        <f>R118</f>
        <v>0</v>
      </c>
      <c r="S117" s="65"/>
      <c r="T117" s="132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6" t="s">
        <v>77</v>
      </c>
      <c r="AU117" s="16" t="s">
        <v>122</v>
      </c>
      <c r="BK117" s="133">
        <f>BK118</f>
        <v>0</v>
      </c>
    </row>
    <row r="118" spans="1:65" s="12" customFormat="1" ht="25.9" customHeight="1">
      <c r="B118" s="134"/>
      <c r="D118" s="135" t="s">
        <v>77</v>
      </c>
      <c r="E118" s="136" t="s">
        <v>113</v>
      </c>
      <c r="F118" s="136" t="s">
        <v>321</v>
      </c>
      <c r="I118" s="137"/>
      <c r="J118" s="138">
        <f>BK118</f>
        <v>0</v>
      </c>
      <c r="L118" s="134"/>
      <c r="M118" s="139"/>
      <c r="N118" s="140"/>
      <c r="O118" s="140"/>
      <c r="P118" s="141">
        <f>SUM(P119:P130)</f>
        <v>0</v>
      </c>
      <c r="Q118" s="140"/>
      <c r="R118" s="141">
        <f>SUM(R119:R130)</f>
        <v>0</v>
      </c>
      <c r="S118" s="140"/>
      <c r="T118" s="142">
        <f>SUM(T119:T130)</f>
        <v>0</v>
      </c>
      <c r="AR118" s="135" t="s">
        <v>142</v>
      </c>
      <c r="AT118" s="143" t="s">
        <v>77</v>
      </c>
      <c r="AU118" s="143" t="s">
        <v>78</v>
      </c>
      <c r="AY118" s="135" t="s">
        <v>141</v>
      </c>
      <c r="BK118" s="144">
        <f>SUM(BK119:BK130)</f>
        <v>0</v>
      </c>
    </row>
    <row r="119" spans="1:65" s="2" customFormat="1" ht="16.5" customHeight="1">
      <c r="A119" s="31"/>
      <c r="B119" s="147"/>
      <c r="C119" s="148" t="s">
        <v>85</v>
      </c>
      <c r="D119" s="148" t="s">
        <v>144</v>
      </c>
      <c r="E119" s="149" t="s">
        <v>322</v>
      </c>
      <c r="F119" s="150" t="s">
        <v>323</v>
      </c>
      <c r="G119" s="151" t="s">
        <v>324</v>
      </c>
      <c r="H119" s="198">
        <v>0.3</v>
      </c>
      <c r="I119" s="153"/>
      <c r="J119" s="154">
        <f>ROUND(I119*H119,2)</f>
        <v>0</v>
      </c>
      <c r="K119" s="150" t="s">
        <v>148</v>
      </c>
      <c r="L119" s="32"/>
      <c r="M119" s="155" t="s">
        <v>1</v>
      </c>
      <c r="N119" s="156" t="s">
        <v>43</v>
      </c>
      <c r="O119" s="57"/>
      <c r="P119" s="157">
        <f>O119*H119</f>
        <v>0</v>
      </c>
      <c r="Q119" s="157">
        <v>0</v>
      </c>
      <c r="R119" s="157">
        <f>Q119*H119</f>
        <v>0</v>
      </c>
      <c r="S119" s="157">
        <v>0</v>
      </c>
      <c r="T119" s="158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59" t="s">
        <v>149</v>
      </c>
      <c r="AT119" s="159" t="s">
        <v>144</v>
      </c>
      <c r="AU119" s="159" t="s">
        <v>85</v>
      </c>
      <c r="AY119" s="16" t="s">
        <v>141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16" t="s">
        <v>85</v>
      </c>
      <c r="BK119" s="160">
        <f>ROUND(I119*H119,2)</f>
        <v>0</v>
      </c>
      <c r="BL119" s="16" t="s">
        <v>149</v>
      </c>
      <c r="BM119" s="159" t="s">
        <v>325</v>
      </c>
    </row>
    <row r="120" spans="1:65" s="2" customFormat="1" ht="68.25">
      <c r="A120" s="31"/>
      <c r="B120" s="32"/>
      <c r="C120" s="31"/>
      <c r="D120" s="172" t="s">
        <v>168</v>
      </c>
      <c r="E120" s="31"/>
      <c r="F120" s="188" t="s">
        <v>326</v>
      </c>
      <c r="G120" s="31"/>
      <c r="H120" s="31"/>
      <c r="I120" s="189"/>
      <c r="J120" s="31"/>
      <c r="K120" s="31"/>
      <c r="L120" s="32"/>
      <c r="M120" s="190"/>
      <c r="N120" s="191"/>
      <c r="O120" s="57"/>
      <c r="P120" s="57"/>
      <c r="Q120" s="57"/>
      <c r="R120" s="57"/>
      <c r="S120" s="57"/>
      <c r="T120" s="58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6" t="s">
        <v>168</v>
      </c>
      <c r="AU120" s="16" t="s">
        <v>85</v>
      </c>
    </row>
    <row r="121" spans="1:65" s="2" customFormat="1" ht="16.5" customHeight="1">
      <c r="A121" s="31"/>
      <c r="B121" s="147"/>
      <c r="C121" s="148" t="s">
        <v>87</v>
      </c>
      <c r="D121" s="148" t="s">
        <v>144</v>
      </c>
      <c r="E121" s="149" t="s">
        <v>327</v>
      </c>
      <c r="F121" s="150" t="s">
        <v>328</v>
      </c>
      <c r="G121" s="151" t="s">
        <v>324</v>
      </c>
      <c r="H121" s="198">
        <v>0.3</v>
      </c>
      <c r="I121" s="153"/>
      <c r="J121" s="154">
        <f>ROUND(I121*H121,2)</f>
        <v>0</v>
      </c>
      <c r="K121" s="150" t="s">
        <v>148</v>
      </c>
      <c r="L121" s="32"/>
      <c r="M121" s="155" t="s">
        <v>1</v>
      </c>
      <c r="N121" s="156" t="s">
        <v>43</v>
      </c>
      <c r="O121" s="57"/>
      <c r="P121" s="157">
        <f>O121*H121</f>
        <v>0</v>
      </c>
      <c r="Q121" s="157">
        <v>0</v>
      </c>
      <c r="R121" s="157">
        <f>Q121*H121</f>
        <v>0</v>
      </c>
      <c r="S121" s="157">
        <v>0</v>
      </c>
      <c r="T121" s="158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9" t="s">
        <v>149</v>
      </c>
      <c r="AT121" s="159" t="s">
        <v>144</v>
      </c>
      <c r="AU121" s="159" t="s">
        <v>85</v>
      </c>
      <c r="AY121" s="16" t="s">
        <v>141</v>
      </c>
      <c r="BE121" s="160">
        <f>IF(N121="základní",J121,0)</f>
        <v>0</v>
      </c>
      <c r="BF121" s="160">
        <f>IF(N121="snížená",J121,0)</f>
        <v>0</v>
      </c>
      <c r="BG121" s="160">
        <f>IF(N121="zákl. přenesená",J121,0)</f>
        <v>0</v>
      </c>
      <c r="BH121" s="160">
        <f>IF(N121="sníž. přenesená",J121,0)</f>
        <v>0</v>
      </c>
      <c r="BI121" s="160">
        <f>IF(N121="nulová",J121,0)</f>
        <v>0</v>
      </c>
      <c r="BJ121" s="16" t="s">
        <v>85</v>
      </c>
      <c r="BK121" s="160">
        <f>ROUND(I121*H121,2)</f>
        <v>0</v>
      </c>
      <c r="BL121" s="16" t="s">
        <v>149</v>
      </c>
      <c r="BM121" s="159" t="s">
        <v>329</v>
      </c>
    </row>
    <row r="122" spans="1:65" s="2" customFormat="1" ht="68.25">
      <c r="A122" s="31"/>
      <c r="B122" s="32"/>
      <c r="C122" s="31"/>
      <c r="D122" s="172" t="s">
        <v>168</v>
      </c>
      <c r="E122" s="31"/>
      <c r="F122" s="188" t="s">
        <v>326</v>
      </c>
      <c r="G122" s="31"/>
      <c r="H122" s="31"/>
      <c r="I122" s="189"/>
      <c r="J122" s="31"/>
      <c r="K122" s="31"/>
      <c r="L122" s="32"/>
      <c r="M122" s="190"/>
      <c r="N122" s="191"/>
      <c r="O122" s="57"/>
      <c r="P122" s="57"/>
      <c r="Q122" s="57"/>
      <c r="R122" s="57"/>
      <c r="S122" s="57"/>
      <c r="T122" s="58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168</v>
      </c>
      <c r="AU122" s="16" t="s">
        <v>85</v>
      </c>
    </row>
    <row r="123" spans="1:65" s="2" customFormat="1" ht="16.5" customHeight="1">
      <c r="A123" s="31"/>
      <c r="B123" s="147"/>
      <c r="C123" s="148" t="s">
        <v>100</v>
      </c>
      <c r="D123" s="148" t="s">
        <v>144</v>
      </c>
      <c r="E123" s="149" t="s">
        <v>330</v>
      </c>
      <c r="F123" s="150" t="s">
        <v>331</v>
      </c>
      <c r="G123" s="151" t="s">
        <v>324</v>
      </c>
      <c r="H123" s="198">
        <v>0.3</v>
      </c>
      <c r="I123" s="153"/>
      <c r="J123" s="154">
        <f>ROUND(I123*H123,2)</f>
        <v>0</v>
      </c>
      <c r="K123" s="150" t="s">
        <v>148</v>
      </c>
      <c r="L123" s="32"/>
      <c r="M123" s="155" t="s">
        <v>1</v>
      </c>
      <c r="N123" s="156" t="s">
        <v>43</v>
      </c>
      <c r="O123" s="57"/>
      <c r="P123" s="157">
        <f>O123*H123</f>
        <v>0</v>
      </c>
      <c r="Q123" s="157">
        <v>0</v>
      </c>
      <c r="R123" s="157">
        <f>Q123*H123</f>
        <v>0</v>
      </c>
      <c r="S123" s="157">
        <v>0</v>
      </c>
      <c r="T123" s="158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9" t="s">
        <v>149</v>
      </c>
      <c r="AT123" s="159" t="s">
        <v>144</v>
      </c>
      <c r="AU123" s="159" t="s">
        <v>85</v>
      </c>
      <c r="AY123" s="16" t="s">
        <v>141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6" t="s">
        <v>85</v>
      </c>
      <c r="BK123" s="160">
        <f>ROUND(I123*H123,2)</f>
        <v>0</v>
      </c>
      <c r="BL123" s="16" t="s">
        <v>149</v>
      </c>
      <c r="BM123" s="159" t="s">
        <v>332</v>
      </c>
    </row>
    <row r="124" spans="1:65" s="2" customFormat="1" ht="68.25">
      <c r="A124" s="31"/>
      <c r="B124" s="32"/>
      <c r="C124" s="31"/>
      <c r="D124" s="172" t="s">
        <v>168</v>
      </c>
      <c r="E124" s="31"/>
      <c r="F124" s="188" t="s">
        <v>326</v>
      </c>
      <c r="G124" s="31"/>
      <c r="H124" s="31"/>
      <c r="I124" s="189"/>
      <c r="J124" s="31"/>
      <c r="K124" s="31"/>
      <c r="L124" s="32"/>
      <c r="M124" s="190"/>
      <c r="N124" s="191"/>
      <c r="O124" s="57"/>
      <c r="P124" s="57"/>
      <c r="Q124" s="57"/>
      <c r="R124" s="57"/>
      <c r="S124" s="57"/>
      <c r="T124" s="58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168</v>
      </c>
      <c r="AU124" s="16" t="s">
        <v>85</v>
      </c>
    </row>
    <row r="125" spans="1:65" s="2" customFormat="1" ht="62.65" customHeight="1">
      <c r="A125" s="31"/>
      <c r="B125" s="147"/>
      <c r="C125" s="148" t="s">
        <v>149</v>
      </c>
      <c r="D125" s="148" t="s">
        <v>144</v>
      </c>
      <c r="E125" s="149" t="s">
        <v>333</v>
      </c>
      <c r="F125" s="150" t="s">
        <v>334</v>
      </c>
      <c r="G125" s="151" t="s">
        <v>147</v>
      </c>
      <c r="H125" s="152">
        <v>3.8</v>
      </c>
      <c r="I125" s="153"/>
      <c r="J125" s="154">
        <f>ROUND(I125*H125,2)</f>
        <v>0</v>
      </c>
      <c r="K125" s="150" t="s">
        <v>148</v>
      </c>
      <c r="L125" s="32"/>
      <c r="M125" s="155" t="s">
        <v>1</v>
      </c>
      <c r="N125" s="156" t="s">
        <v>43</v>
      </c>
      <c r="O125" s="57"/>
      <c r="P125" s="157">
        <f>O125*H125</f>
        <v>0</v>
      </c>
      <c r="Q125" s="157">
        <v>0</v>
      </c>
      <c r="R125" s="157">
        <f>Q125*H125</f>
        <v>0</v>
      </c>
      <c r="S125" s="157">
        <v>0</v>
      </c>
      <c r="T125" s="158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9" t="s">
        <v>149</v>
      </c>
      <c r="AT125" s="159" t="s">
        <v>144</v>
      </c>
      <c r="AU125" s="159" t="s">
        <v>85</v>
      </c>
      <c r="AY125" s="16" t="s">
        <v>141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6" t="s">
        <v>85</v>
      </c>
      <c r="BK125" s="160">
        <f>ROUND(I125*H125,2)</f>
        <v>0</v>
      </c>
      <c r="BL125" s="16" t="s">
        <v>149</v>
      </c>
      <c r="BM125" s="159" t="s">
        <v>335</v>
      </c>
    </row>
    <row r="126" spans="1:65" s="2" customFormat="1" ht="37.9" customHeight="1">
      <c r="A126" s="31"/>
      <c r="B126" s="147"/>
      <c r="C126" s="148" t="s">
        <v>142</v>
      </c>
      <c r="D126" s="148" t="s">
        <v>144</v>
      </c>
      <c r="E126" s="149" t="s">
        <v>336</v>
      </c>
      <c r="F126" s="150" t="s">
        <v>337</v>
      </c>
      <c r="G126" s="151" t="s">
        <v>324</v>
      </c>
      <c r="H126" s="198">
        <v>0.2</v>
      </c>
      <c r="I126" s="153"/>
      <c r="J126" s="154">
        <f>ROUND(I126*H126,2)</f>
        <v>0</v>
      </c>
      <c r="K126" s="150" t="s">
        <v>148</v>
      </c>
      <c r="L126" s="32"/>
      <c r="M126" s="155" t="s">
        <v>1</v>
      </c>
      <c r="N126" s="156" t="s">
        <v>43</v>
      </c>
      <c r="O126" s="57"/>
      <c r="P126" s="157">
        <f>O126*H126</f>
        <v>0</v>
      </c>
      <c r="Q126" s="157">
        <v>0</v>
      </c>
      <c r="R126" s="157">
        <f>Q126*H126</f>
        <v>0</v>
      </c>
      <c r="S126" s="157">
        <v>0</v>
      </c>
      <c r="T126" s="158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9" t="s">
        <v>149</v>
      </c>
      <c r="AT126" s="159" t="s">
        <v>144</v>
      </c>
      <c r="AU126" s="159" t="s">
        <v>85</v>
      </c>
      <c r="AY126" s="16" t="s">
        <v>141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16" t="s">
        <v>85</v>
      </c>
      <c r="BK126" s="160">
        <f>ROUND(I126*H126,2)</f>
        <v>0</v>
      </c>
      <c r="BL126" s="16" t="s">
        <v>149</v>
      </c>
      <c r="BM126" s="159" t="s">
        <v>338</v>
      </c>
    </row>
    <row r="127" spans="1:65" s="2" customFormat="1" ht="68.25">
      <c r="A127" s="31"/>
      <c r="B127" s="32"/>
      <c r="C127" s="31"/>
      <c r="D127" s="172" t="s">
        <v>168</v>
      </c>
      <c r="E127" s="31"/>
      <c r="F127" s="188" t="s">
        <v>339</v>
      </c>
      <c r="G127" s="31"/>
      <c r="H127" s="31"/>
      <c r="I127" s="189"/>
      <c r="J127" s="31"/>
      <c r="K127" s="31"/>
      <c r="L127" s="32"/>
      <c r="M127" s="190"/>
      <c r="N127" s="191"/>
      <c r="O127" s="57"/>
      <c r="P127" s="57"/>
      <c r="Q127" s="57"/>
      <c r="R127" s="57"/>
      <c r="S127" s="57"/>
      <c r="T127" s="58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168</v>
      </c>
      <c r="AU127" s="16" t="s">
        <v>85</v>
      </c>
    </row>
    <row r="128" spans="1:65" s="2" customFormat="1" ht="49.15" customHeight="1">
      <c r="A128" s="31"/>
      <c r="B128" s="147"/>
      <c r="C128" s="148" t="s">
        <v>175</v>
      </c>
      <c r="D128" s="148" t="s">
        <v>144</v>
      </c>
      <c r="E128" s="149" t="s">
        <v>340</v>
      </c>
      <c r="F128" s="150" t="s">
        <v>341</v>
      </c>
      <c r="G128" s="151" t="s">
        <v>147</v>
      </c>
      <c r="H128" s="152">
        <v>3.8</v>
      </c>
      <c r="I128" s="153"/>
      <c r="J128" s="154">
        <f>ROUND(I128*H128,2)</f>
        <v>0</v>
      </c>
      <c r="K128" s="150" t="s">
        <v>148</v>
      </c>
      <c r="L128" s="32"/>
      <c r="M128" s="155" t="s">
        <v>1</v>
      </c>
      <c r="N128" s="156" t="s">
        <v>43</v>
      </c>
      <c r="O128" s="57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9" t="s">
        <v>149</v>
      </c>
      <c r="AT128" s="159" t="s">
        <v>144</v>
      </c>
      <c r="AU128" s="159" t="s">
        <v>85</v>
      </c>
      <c r="AY128" s="16" t="s">
        <v>141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6" t="s">
        <v>85</v>
      </c>
      <c r="BK128" s="160">
        <f>ROUND(I128*H128,2)</f>
        <v>0</v>
      </c>
      <c r="BL128" s="16" t="s">
        <v>149</v>
      </c>
      <c r="BM128" s="159" t="s">
        <v>342</v>
      </c>
    </row>
    <row r="129" spans="1:65" s="2" customFormat="1" ht="37.9" customHeight="1">
      <c r="A129" s="31"/>
      <c r="B129" s="147"/>
      <c r="C129" s="148" t="s">
        <v>181</v>
      </c>
      <c r="D129" s="148" t="s">
        <v>144</v>
      </c>
      <c r="E129" s="149" t="s">
        <v>343</v>
      </c>
      <c r="F129" s="150" t="s">
        <v>344</v>
      </c>
      <c r="G129" s="151" t="s">
        <v>324</v>
      </c>
      <c r="H129" s="198">
        <v>0.9</v>
      </c>
      <c r="I129" s="153"/>
      <c r="J129" s="154">
        <f>ROUND(I129*H129,2)</f>
        <v>0</v>
      </c>
      <c r="K129" s="150" t="s">
        <v>148</v>
      </c>
      <c r="L129" s="32"/>
      <c r="M129" s="155" t="s">
        <v>1</v>
      </c>
      <c r="N129" s="156" t="s">
        <v>43</v>
      </c>
      <c r="O129" s="57"/>
      <c r="P129" s="157">
        <f>O129*H129</f>
        <v>0</v>
      </c>
      <c r="Q129" s="157">
        <v>0</v>
      </c>
      <c r="R129" s="157">
        <f>Q129*H129</f>
        <v>0</v>
      </c>
      <c r="S129" s="157">
        <v>0</v>
      </c>
      <c r="T129" s="158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9" t="s">
        <v>149</v>
      </c>
      <c r="AT129" s="159" t="s">
        <v>144</v>
      </c>
      <c r="AU129" s="159" t="s">
        <v>85</v>
      </c>
      <c r="AY129" s="16" t="s">
        <v>141</v>
      </c>
      <c r="BE129" s="160">
        <f>IF(N129="základní",J129,0)</f>
        <v>0</v>
      </c>
      <c r="BF129" s="160">
        <f>IF(N129="snížená",J129,0)</f>
        <v>0</v>
      </c>
      <c r="BG129" s="160">
        <f>IF(N129="zákl. přenesená",J129,0)</f>
        <v>0</v>
      </c>
      <c r="BH129" s="160">
        <f>IF(N129="sníž. přenesená",J129,0)</f>
        <v>0</v>
      </c>
      <c r="BI129" s="160">
        <f>IF(N129="nulová",J129,0)</f>
        <v>0</v>
      </c>
      <c r="BJ129" s="16" t="s">
        <v>85</v>
      </c>
      <c r="BK129" s="160">
        <f>ROUND(I129*H129,2)</f>
        <v>0</v>
      </c>
      <c r="BL129" s="16" t="s">
        <v>149</v>
      </c>
      <c r="BM129" s="159" t="s">
        <v>345</v>
      </c>
    </row>
    <row r="130" spans="1:65" s="2" customFormat="1" ht="68.25">
      <c r="A130" s="31"/>
      <c r="B130" s="32"/>
      <c r="C130" s="31"/>
      <c r="D130" s="172" t="s">
        <v>168</v>
      </c>
      <c r="E130" s="31"/>
      <c r="F130" s="188" t="s">
        <v>346</v>
      </c>
      <c r="G130" s="31"/>
      <c r="H130" s="31"/>
      <c r="I130" s="189"/>
      <c r="J130" s="31"/>
      <c r="K130" s="31"/>
      <c r="L130" s="32"/>
      <c r="M130" s="199"/>
      <c r="N130" s="200"/>
      <c r="O130" s="201"/>
      <c r="P130" s="201"/>
      <c r="Q130" s="201"/>
      <c r="R130" s="201"/>
      <c r="S130" s="201"/>
      <c r="T130" s="202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168</v>
      </c>
      <c r="AU130" s="16" t="s">
        <v>85</v>
      </c>
    </row>
    <row r="131" spans="1:65" s="2" customFormat="1" ht="6.95" customHeight="1">
      <c r="A131" s="31"/>
      <c r="B131" s="46"/>
      <c r="C131" s="47"/>
      <c r="D131" s="47"/>
      <c r="E131" s="47"/>
      <c r="F131" s="47"/>
      <c r="G131" s="47"/>
      <c r="H131" s="47"/>
      <c r="I131" s="47"/>
      <c r="J131" s="47"/>
      <c r="K131" s="47"/>
      <c r="L131" s="32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autoFilter ref="C116:K130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86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1:46" s="1" customFormat="1" ht="24.95" hidden="1" customHeight="1">
      <c r="B4" s="19"/>
      <c r="D4" s="20" t="s">
        <v>115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47" t="str">
        <f>'Rekapitulace stavby'!K6</f>
        <v>Oprava trati v úseku Český Těšín - Havířov 2.etapa</v>
      </c>
      <c r="F7" s="248"/>
      <c r="G7" s="248"/>
      <c r="H7" s="248"/>
      <c r="L7" s="19"/>
    </row>
    <row r="8" spans="1:46" s="2" customFormat="1" ht="12" hidden="1" customHeight="1">
      <c r="A8" s="31"/>
      <c r="B8" s="32"/>
      <c r="C8" s="31"/>
      <c r="D8" s="26" t="s">
        <v>116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2"/>
      <c r="C9" s="31"/>
      <c r="D9" s="31"/>
      <c r="E9" s="208" t="s">
        <v>117</v>
      </c>
      <c r="F9" s="249"/>
      <c r="G9" s="249"/>
      <c r="H9" s="249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2"/>
      <c r="C11" s="31"/>
      <c r="D11" s="26" t="s">
        <v>18</v>
      </c>
      <c r="E11" s="31"/>
      <c r="F11" s="24" t="s">
        <v>19</v>
      </c>
      <c r="G11" s="31"/>
      <c r="H11" s="31"/>
      <c r="I11" s="26" t="s">
        <v>20</v>
      </c>
      <c r="J11" s="24" t="s">
        <v>21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2"/>
      <c r="C12" s="31"/>
      <c r="D12" s="26" t="s">
        <v>22</v>
      </c>
      <c r="E12" s="31"/>
      <c r="F12" s="24" t="s">
        <v>23</v>
      </c>
      <c r="G12" s="31"/>
      <c r="H12" s="31"/>
      <c r="I12" s="26" t="s">
        <v>24</v>
      </c>
      <c r="J12" s="54" t="str">
        <f>'Rekapitulace stavby'!AN8</f>
        <v>31. 1. 2023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26</v>
      </c>
      <c r="E14" s="31"/>
      <c r="F14" s="31"/>
      <c r="G14" s="31"/>
      <c r="H14" s="31"/>
      <c r="I14" s="26" t="s">
        <v>27</v>
      </c>
      <c r="J14" s="24" t="s">
        <v>28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2"/>
      <c r="C15" s="31"/>
      <c r="D15" s="31"/>
      <c r="E15" s="24" t="s">
        <v>29</v>
      </c>
      <c r="F15" s="31"/>
      <c r="G15" s="31"/>
      <c r="H15" s="31"/>
      <c r="I15" s="26" t="s">
        <v>30</v>
      </c>
      <c r="J15" s="24" t="s">
        <v>31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2"/>
      <c r="C17" s="31"/>
      <c r="D17" s="26" t="s">
        <v>32</v>
      </c>
      <c r="E17" s="31"/>
      <c r="F17" s="31"/>
      <c r="G17" s="31"/>
      <c r="H17" s="31"/>
      <c r="I17" s="26" t="s">
        <v>27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2"/>
      <c r="C18" s="31"/>
      <c r="D18" s="31"/>
      <c r="E18" s="250" t="str">
        <f>'Rekapitulace stavby'!E14</f>
        <v>Vyplň údaj</v>
      </c>
      <c r="F18" s="213"/>
      <c r="G18" s="213"/>
      <c r="H18" s="213"/>
      <c r="I18" s="26" t="s">
        <v>30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2"/>
      <c r="C20" s="31"/>
      <c r="D20" s="26" t="s">
        <v>34</v>
      </c>
      <c r="E20" s="31"/>
      <c r="F20" s="31"/>
      <c r="G20" s="31"/>
      <c r="H20" s="31"/>
      <c r="I20" s="26" t="s">
        <v>27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30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2"/>
      <c r="C23" s="31"/>
      <c r="D23" s="26" t="s">
        <v>36</v>
      </c>
      <c r="E23" s="31"/>
      <c r="F23" s="31"/>
      <c r="G23" s="31"/>
      <c r="H23" s="31"/>
      <c r="I23" s="26" t="s">
        <v>27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30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2"/>
      <c r="C26" s="31"/>
      <c r="D26" s="26" t="s">
        <v>37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98"/>
      <c r="B27" s="99"/>
      <c r="C27" s="98"/>
      <c r="D27" s="98"/>
      <c r="E27" s="218" t="s">
        <v>1</v>
      </c>
      <c r="F27" s="218"/>
      <c r="G27" s="218"/>
      <c r="H27" s="218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hidden="1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2"/>
      <c r="C30" s="31"/>
      <c r="D30" s="101" t="s">
        <v>38</v>
      </c>
      <c r="E30" s="31"/>
      <c r="F30" s="31"/>
      <c r="G30" s="31"/>
      <c r="H30" s="31"/>
      <c r="I30" s="31"/>
      <c r="J30" s="70">
        <f>ROUND(J119,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35" t="s">
        <v>39</v>
      </c>
      <c r="J32" s="35" t="s">
        <v>41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102" t="s">
        <v>42</v>
      </c>
      <c r="E33" s="26" t="s">
        <v>43</v>
      </c>
      <c r="F33" s="103">
        <f>ROUND((SUM(BE119:BE148)),  2)</f>
        <v>0</v>
      </c>
      <c r="G33" s="31"/>
      <c r="H33" s="31"/>
      <c r="I33" s="104">
        <v>0.21</v>
      </c>
      <c r="J33" s="103">
        <f>ROUND(((SUM(BE119:BE148))*I33),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26" t="s">
        <v>44</v>
      </c>
      <c r="F34" s="103">
        <f>ROUND((SUM(BF119:BF148)),  2)</f>
        <v>0</v>
      </c>
      <c r="G34" s="31"/>
      <c r="H34" s="31"/>
      <c r="I34" s="104">
        <v>0.15</v>
      </c>
      <c r="J34" s="103">
        <f>ROUND(((SUM(BF119:BF148))*I34),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103">
        <f>ROUND((SUM(BG119:BG148)),  2)</f>
        <v>0</v>
      </c>
      <c r="G35" s="31"/>
      <c r="H35" s="31"/>
      <c r="I35" s="104">
        <v>0.21</v>
      </c>
      <c r="J35" s="103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103">
        <f>ROUND((SUM(BH119:BH148)),  2)</f>
        <v>0</v>
      </c>
      <c r="G36" s="31"/>
      <c r="H36" s="31"/>
      <c r="I36" s="104">
        <v>0.15</v>
      </c>
      <c r="J36" s="103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103">
        <f>ROUND((SUM(BI119:BI148)),  2)</f>
        <v>0</v>
      </c>
      <c r="G37" s="31"/>
      <c r="H37" s="31"/>
      <c r="I37" s="104">
        <v>0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2"/>
      <c r="C39" s="105"/>
      <c r="D39" s="106" t="s">
        <v>48</v>
      </c>
      <c r="E39" s="59"/>
      <c r="F39" s="59"/>
      <c r="G39" s="107" t="s">
        <v>49</v>
      </c>
      <c r="H39" s="108" t="s">
        <v>50</v>
      </c>
      <c r="I39" s="59"/>
      <c r="J39" s="109">
        <f>SUM(J30:J37)</f>
        <v>0</v>
      </c>
      <c r="K39" s="110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53</v>
      </c>
      <c r="E61" s="34"/>
      <c r="F61" s="111" t="s">
        <v>54</v>
      </c>
      <c r="G61" s="44" t="s">
        <v>53</v>
      </c>
      <c r="H61" s="34"/>
      <c r="I61" s="34"/>
      <c r="J61" s="112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53</v>
      </c>
      <c r="E76" s="34"/>
      <c r="F76" s="111" t="s">
        <v>54</v>
      </c>
      <c r="G76" s="44" t="s">
        <v>53</v>
      </c>
      <c r="H76" s="34"/>
      <c r="I76" s="34"/>
      <c r="J76" s="112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7" t="str">
        <f>E7</f>
        <v>Oprava trati v úseku Český Těšín - Havířov 2.etapa</v>
      </c>
      <c r="F85" s="248"/>
      <c r="G85" s="248"/>
      <c r="H85" s="248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116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8" t="str">
        <f>E9</f>
        <v>SO 01 - 1.TK Chotěbuz - Albrechtice u Českého Těšína, km 6,800 - 7,800</v>
      </c>
      <c r="F87" s="249"/>
      <c r="G87" s="249"/>
      <c r="H87" s="249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1"/>
      <c r="E89" s="31"/>
      <c r="F89" s="24" t="str">
        <f>F12</f>
        <v xml:space="preserve"> </v>
      </c>
      <c r="G89" s="31"/>
      <c r="H89" s="31"/>
      <c r="I89" s="26" t="s">
        <v>24</v>
      </c>
      <c r="J89" s="54" t="str">
        <f>IF(J12="","",J12)</f>
        <v>31. 1. 2023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26</v>
      </c>
      <c r="D91" s="31"/>
      <c r="E91" s="31"/>
      <c r="F91" s="24" t="str">
        <f>E15</f>
        <v>Správa železnic,s.o.,OŘ Ostrava,ST Ostrava</v>
      </c>
      <c r="G91" s="31"/>
      <c r="H91" s="31"/>
      <c r="I91" s="26" t="s">
        <v>34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32</v>
      </c>
      <c r="D92" s="31"/>
      <c r="E92" s="31"/>
      <c r="F92" s="24" t="str">
        <f>IF(E18="","",E18)</f>
        <v>Vyplň údaj</v>
      </c>
      <c r="G92" s="31"/>
      <c r="H92" s="31"/>
      <c r="I92" s="26" t="s">
        <v>36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3" t="s">
        <v>119</v>
      </c>
      <c r="D94" s="105"/>
      <c r="E94" s="105"/>
      <c r="F94" s="105"/>
      <c r="G94" s="105"/>
      <c r="H94" s="105"/>
      <c r="I94" s="105"/>
      <c r="J94" s="114" t="s">
        <v>120</v>
      </c>
      <c r="K94" s="105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5" t="s">
        <v>121</v>
      </c>
      <c r="D96" s="31"/>
      <c r="E96" s="31"/>
      <c r="F96" s="31"/>
      <c r="G96" s="31"/>
      <c r="H96" s="31"/>
      <c r="I96" s="31"/>
      <c r="J96" s="70">
        <f>J119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122</v>
      </c>
    </row>
    <row r="97" spans="1:31" s="9" customFormat="1" ht="24.95" customHeight="1">
      <c r="B97" s="116"/>
      <c r="D97" s="117" t="s">
        <v>123</v>
      </c>
      <c r="E97" s="118"/>
      <c r="F97" s="118"/>
      <c r="G97" s="118"/>
      <c r="H97" s="118"/>
      <c r="I97" s="118"/>
      <c r="J97" s="119">
        <f>J120</f>
        <v>0</v>
      </c>
      <c r="L97" s="116"/>
    </row>
    <row r="98" spans="1:31" s="10" customFormat="1" ht="19.899999999999999" customHeight="1">
      <c r="B98" s="120"/>
      <c r="D98" s="121" t="s">
        <v>124</v>
      </c>
      <c r="E98" s="122"/>
      <c r="F98" s="122"/>
      <c r="G98" s="122"/>
      <c r="H98" s="122"/>
      <c r="I98" s="122"/>
      <c r="J98" s="123">
        <f>J121</f>
        <v>0</v>
      </c>
      <c r="L98" s="120"/>
    </row>
    <row r="99" spans="1:31" s="9" customFormat="1" ht="24.95" customHeight="1">
      <c r="B99" s="116"/>
      <c r="D99" s="117" t="s">
        <v>125</v>
      </c>
      <c r="E99" s="118"/>
      <c r="F99" s="118"/>
      <c r="G99" s="118"/>
      <c r="H99" s="118"/>
      <c r="I99" s="118"/>
      <c r="J99" s="119">
        <f>J132</f>
        <v>0</v>
      </c>
      <c r="L99" s="116"/>
    </row>
    <row r="100" spans="1:31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126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47" t="str">
        <f>E7</f>
        <v>Oprava trati v úseku Český Těšín - Havířov 2.etapa</v>
      </c>
      <c r="F109" s="248"/>
      <c r="G109" s="248"/>
      <c r="H109" s="248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116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1"/>
      <c r="D111" s="31"/>
      <c r="E111" s="208" t="str">
        <f>E9</f>
        <v>SO 01 - 1.TK Chotěbuz - Albrechtice u Českého Těšína, km 6,800 - 7,800</v>
      </c>
      <c r="F111" s="249"/>
      <c r="G111" s="249"/>
      <c r="H111" s="249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22</v>
      </c>
      <c r="D113" s="31"/>
      <c r="E113" s="31"/>
      <c r="F113" s="24" t="str">
        <f>F12</f>
        <v xml:space="preserve"> </v>
      </c>
      <c r="G113" s="31"/>
      <c r="H113" s="31"/>
      <c r="I113" s="26" t="s">
        <v>24</v>
      </c>
      <c r="J113" s="54" t="str">
        <f>IF(J12="","",J12)</f>
        <v>31. 1. 2023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26</v>
      </c>
      <c r="D115" s="31"/>
      <c r="E115" s="31"/>
      <c r="F115" s="24" t="str">
        <f>E15</f>
        <v>Správa železnic,s.o.,OŘ Ostrava,ST Ostrava</v>
      </c>
      <c r="G115" s="31"/>
      <c r="H115" s="31"/>
      <c r="I115" s="26" t="s">
        <v>34</v>
      </c>
      <c r="J115" s="29" t="str">
        <f>E21</f>
        <v xml:space="preserve"> 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32</v>
      </c>
      <c r="D116" s="31"/>
      <c r="E116" s="31"/>
      <c r="F116" s="24" t="str">
        <f>IF(E18="","",E18)</f>
        <v>Vyplň údaj</v>
      </c>
      <c r="G116" s="31"/>
      <c r="H116" s="31"/>
      <c r="I116" s="26" t="s">
        <v>36</v>
      </c>
      <c r="J116" s="29" t="str">
        <f>E24</f>
        <v xml:space="preserve"> 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24"/>
      <c r="B118" s="125"/>
      <c r="C118" s="126" t="s">
        <v>127</v>
      </c>
      <c r="D118" s="127" t="s">
        <v>63</v>
      </c>
      <c r="E118" s="127" t="s">
        <v>59</v>
      </c>
      <c r="F118" s="127" t="s">
        <v>60</v>
      </c>
      <c r="G118" s="127" t="s">
        <v>128</v>
      </c>
      <c r="H118" s="127" t="s">
        <v>129</v>
      </c>
      <c r="I118" s="127" t="s">
        <v>130</v>
      </c>
      <c r="J118" s="127" t="s">
        <v>120</v>
      </c>
      <c r="K118" s="128" t="s">
        <v>131</v>
      </c>
      <c r="L118" s="129"/>
      <c r="M118" s="61" t="s">
        <v>1</v>
      </c>
      <c r="N118" s="62" t="s">
        <v>42</v>
      </c>
      <c r="O118" s="62" t="s">
        <v>132</v>
      </c>
      <c r="P118" s="62" t="s">
        <v>133</v>
      </c>
      <c r="Q118" s="62" t="s">
        <v>134</v>
      </c>
      <c r="R118" s="62" t="s">
        <v>135</v>
      </c>
      <c r="S118" s="62" t="s">
        <v>136</v>
      </c>
      <c r="T118" s="63" t="s">
        <v>137</v>
      </c>
      <c r="U118" s="124"/>
      <c r="V118" s="124"/>
      <c r="W118" s="124"/>
      <c r="X118" s="124"/>
      <c r="Y118" s="124"/>
      <c r="Z118" s="124"/>
      <c r="AA118" s="124"/>
      <c r="AB118" s="124"/>
      <c r="AC118" s="124"/>
      <c r="AD118" s="124"/>
      <c r="AE118" s="124"/>
    </row>
    <row r="119" spans="1:65" s="2" customFormat="1" ht="22.9" customHeight="1">
      <c r="A119" s="31"/>
      <c r="B119" s="32"/>
      <c r="C119" s="68" t="s">
        <v>138</v>
      </c>
      <c r="D119" s="31"/>
      <c r="E119" s="31"/>
      <c r="F119" s="31"/>
      <c r="G119" s="31"/>
      <c r="H119" s="31"/>
      <c r="I119" s="31"/>
      <c r="J119" s="130">
        <f>BK119</f>
        <v>0</v>
      </c>
      <c r="K119" s="31"/>
      <c r="L119" s="32"/>
      <c r="M119" s="64"/>
      <c r="N119" s="55"/>
      <c r="O119" s="65"/>
      <c r="P119" s="131">
        <f>P120+P132</f>
        <v>0</v>
      </c>
      <c r="Q119" s="65"/>
      <c r="R119" s="131">
        <f>R120+R132</f>
        <v>3298.6800000000003</v>
      </c>
      <c r="S119" s="65"/>
      <c r="T119" s="132">
        <f>T120+T132</f>
        <v>1716.66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6" t="s">
        <v>77</v>
      </c>
      <c r="AU119" s="16" t="s">
        <v>122</v>
      </c>
      <c r="BK119" s="133">
        <f>BK120+BK132</f>
        <v>0</v>
      </c>
    </row>
    <row r="120" spans="1:65" s="12" customFormat="1" ht="25.9" customHeight="1">
      <c r="B120" s="134"/>
      <c r="D120" s="135" t="s">
        <v>77</v>
      </c>
      <c r="E120" s="136" t="s">
        <v>139</v>
      </c>
      <c r="F120" s="136" t="s">
        <v>140</v>
      </c>
      <c r="I120" s="137"/>
      <c r="J120" s="138">
        <f>BK120</f>
        <v>0</v>
      </c>
      <c r="L120" s="134"/>
      <c r="M120" s="139"/>
      <c r="N120" s="140"/>
      <c r="O120" s="140"/>
      <c r="P120" s="141">
        <f>P121</f>
        <v>0</v>
      </c>
      <c r="Q120" s="140"/>
      <c r="R120" s="141">
        <f>R121</f>
        <v>3298.6800000000003</v>
      </c>
      <c r="S120" s="140"/>
      <c r="T120" s="142">
        <f>T121</f>
        <v>1716.66</v>
      </c>
      <c r="AR120" s="135" t="s">
        <v>85</v>
      </c>
      <c r="AT120" s="143" t="s">
        <v>77</v>
      </c>
      <c r="AU120" s="143" t="s">
        <v>78</v>
      </c>
      <c r="AY120" s="135" t="s">
        <v>141</v>
      </c>
      <c r="BK120" s="144">
        <f>BK121</f>
        <v>0</v>
      </c>
    </row>
    <row r="121" spans="1:65" s="12" customFormat="1" ht="22.9" customHeight="1">
      <c r="B121" s="134"/>
      <c r="D121" s="135" t="s">
        <v>77</v>
      </c>
      <c r="E121" s="145" t="s">
        <v>142</v>
      </c>
      <c r="F121" s="145" t="s">
        <v>143</v>
      </c>
      <c r="I121" s="137"/>
      <c r="J121" s="146">
        <f>BK121</f>
        <v>0</v>
      </c>
      <c r="L121" s="134"/>
      <c r="M121" s="139"/>
      <c r="N121" s="140"/>
      <c r="O121" s="140"/>
      <c r="P121" s="141">
        <f>SUM(P122:P131)</f>
        <v>0</v>
      </c>
      <c r="Q121" s="140"/>
      <c r="R121" s="141">
        <f>SUM(R122:R131)</f>
        <v>3298.6800000000003</v>
      </c>
      <c r="S121" s="140"/>
      <c r="T121" s="142">
        <f>SUM(T122:T131)</f>
        <v>1716.66</v>
      </c>
      <c r="AR121" s="135" t="s">
        <v>85</v>
      </c>
      <c r="AT121" s="143" t="s">
        <v>77</v>
      </c>
      <c r="AU121" s="143" t="s">
        <v>85</v>
      </c>
      <c r="AY121" s="135" t="s">
        <v>141</v>
      </c>
      <c r="BK121" s="144">
        <f>SUM(BK122:BK131)</f>
        <v>0</v>
      </c>
    </row>
    <row r="122" spans="1:65" s="2" customFormat="1" ht="101.25" customHeight="1">
      <c r="A122" s="31"/>
      <c r="B122" s="147"/>
      <c r="C122" s="148" t="s">
        <v>85</v>
      </c>
      <c r="D122" s="148" t="s">
        <v>144</v>
      </c>
      <c r="E122" s="149" t="s">
        <v>145</v>
      </c>
      <c r="F122" s="150" t="s">
        <v>146</v>
      </c>
      <c r="G122" s="151" t="s">
        <v>147</v>
      </c>
      <c r="H122" s="152">
        <v>1</v>
      </c>
      <c r="I122" s="153"/>
      <c r="J122" s="154">
        <f>ROUND(I122*H122,2)</f>
        <v>0</v>
      </c>
      <c r="K122" s="150" t="s">
        <v>148</v>
      </c>
      <c r="L122" s="32"/>
      <c r="M122" s="155" t="s">
        <v>1</v>
      </c>
      <c r="N122" s="156" t="s">
        <v>43</v>
      </c>
      <c r="O122" s="57"/>
      <c r="P122" s="157">
        <f>O122*H122</f>
        <v>0</v>
      </c>
      <c r="Q122" s="157">
        <v>0</v>
      </c>
      <c r="R122" s="157">
        <f>Q122*H122</f>
        <v>0</v>
      </c>
      <c r="S122" s="157">
        <v>0</v>
      </c>
      <c r="T122" s="158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9" t="s">
        <v>149</v>
      </c>
      <c r="AT122" s="159" t="s">
        <v>144</v>
      </c>
      <c r="AU122" s="159" t="s">
        <v>87</v>
      </c>
      <c r="AY122" s="16" t="s">
        <v>141</v>
      </c>
      <c r="BE122" s="160">
        <f>IF(N122="základní",J122,0)</f>
        <v>0</v>
      </c>
      <c r="BF122" s="160">
        <f>IF(N122="snížená",J122,0)</f>
        <v>0</v>
      </c>
      <c r="BG122" s="160">
        <f>IF(N122="zákl. přenesená",J122,0)</f>
        <v>0</v>
      </c>
      <c r="BH122" s="160">
        <f>IF(N122="sníž. přenesená",J122,0)</f>
        <v>0</v>
      </c>
      <c r="BI122" s="160">
        <f>IF(N122="nulová",J122,0)</f>
        <v>0</v>
      </c>
      <c r="BJ122" s="16" t="s">
        <v>85</v>
      </c>
      <c r="BK122" s="160">
        <f>ROUND(I122*H122,2)</f>
        <v>0</v>
      </c>
      <c r="BL122" s="16" t="s">
        <v>149</v>
      </c>
      <c r="BM122" s="159" t="s">
        <v>150</v>
      </c>
    </row>
    <row r="123" spans="1:65" s="2" customFormat="1" ht="16.5" customHeight="1">
      <c r="A123" s="31"/>
      <c r="B123" s="147"/>
      <c r="C123" s="161" t="s">
        <v>87</v>
      </c>
      <c r="D123" s="161" t="s">
        <v>151</v>
      </c>
      <c r="E123" s="162" t="s">
        <v>152</v>
      </c>
      <c r="F123" s="163" t="s">
        <v>153</v>
      </c>
      <c r="G123" s="164" t="s">
        <v>154</v>
      </c>
      <c r="H123" s="165">
        <v>1677.39</v>
      </c>
      <c r="I123" s="166"/>
      <c r="J123" s="167">
        <f>ROUND(I123*H123,2)</f>
        <v>0</v>
      </c>
      <c r="K123" s="163" t="s">
        <v>148</v>
      </c>
      <c r="L123" s="168"/>
      <c r="M123" s="169" t="s">
        <v>1</v>
      </c>
      <c r="N123" s="170" t="s">
        <v>43</v>
      </c>
      <c r="O123" s="57"/>
      <c r="P123" s="157">
        <f>O123*H123</f>
        <v>0</v>
      </c>
      <c r="Q123" s="157">
        <v>1</v>
      </c>
      <c r="R123" s="157">
        <f>Q123*H123</f>
        <v>1677.39</v>
      </c>
      <c r="S123" s="157">
        <v>0</v>
      </c>
      <c r="T123" s="158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9" t="s">
        <v>155</v>
      </c>
      <c r="AT123" s="159" t="s">
        <v>151</v>
      </c>
      <c r="AU123" s="159" t="s">
        <v>87</v>
      </c>
      <c r="AY123" s="16" t="s">
        <v>141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6" t="s">
        <v>85</v>
      </c>
      <c r="BK123" s="160">
        <f>ROUND(I123*H123,2)</f>
        <v>0</v>
      </c>
      <c r="BL123" s="16" t="s">
        <v>149</v>
      </c>
      <c r="BM123" s="159" t="s">
        <v>156</v>
      </c>
    </row>
    <row r="124" spans="1:65" s="13" customFormat="1" ht="11.25">
      <c r="B124" s="171"/>
      <c r="D124" s="172" t="s">
        <v>157</v>
      </c>
      <c r="E124" s="173" t="s">
        <v>1</v>
      </c>
      <c r="F124" s="174" t="s">
        <v>158</v>
      </c>
      <c r="H124" s="175">
        <v>1621.29</v>
      </c>
      <c r="I124" s="176"/>
      <c r="L124" s="171"/>
      <c r="M124" s="177"/>
      <c r="N124" s="178"/>
      <c r="O124" s="178"/>
      <c r="P124" s="178"/>
      <c r="Q124" s="178"/>
      <c r="R124" s="178"/>
      <c r="S124" s="178"/>
      <c r="T124" s="179"/>
      <c r="AT124" s="173" t="s">
        <v>157</v>
      </c>
      <c r="AU124" s="173" t="s">
        <v>87</v>
      </c>
      <c r="AV124" s="13" t="s">
        <v>87</v>
      </c>
      <c r="AW124" s="13" t="s">
        <v>35</v>
      </c>
      <c r="AX124" s="13" t="s">
        <v>78</v>
      </c>
      <c r="AY124" s="173" t="s">
        <v>141</v>
      </c>
    </row>
    <row r="125" spans="1:65" s="13" customFormat="1" ht="11.25">
      <c r="B125" s="171"/>
      <c r="D125" s="172" t="s">
        <v>157</v>
      </c>
      <c r="E125" s="173" t="s">
        <v>1</v>
      </c>
      <c r="F125" s="174" t="s">
        <v>159</v>
      </c>
      <c r="H125" s="175">
        <v>56.1</v>
      </c>
      <c r="I125" s="176"/>
      <c r="L125" s="171"/>
      <c r="M125" s="177"/>
      <c r="N125" s="178"/>
      <c r="O125" s="178"/>
      <c r="P125" s="178"/>
      <c r="Q125" s="178"/>
      <c r="R125" s="178"/>
      <c r="S125" s="178"/>
      <c r="T125" s="179"/>
      <c r="AT125" s="173" t="s">
        <v>157</v>
      </c>
      <c r="AU125" s="173" t="s">
        <v>87</v>
      </c>
      <c r="AV125" s="13" t="s">
        <v>87</v>
      </c>
      <c r="AW125" s="13" t="s">
        <v>35</v>
      </c>
      <c r="AX125" s="13" t="s">
        <v>78</v>
      </c>
      <c r="AY125" s="173" t="s">
        <v>141</v>
      </c>
    </row>
    <row r="126" spans="1:65" s="14" customFormat="1" ht="11.25">
      <c r="B126" s="180"/>
      <c r="D126" s="172" t="s">
        <v>157</v>
      </c>
      <c r="E126" s="181" t="s">
        <v>1</v>
      </c>
      <c r="F126" s="182" t="s">
        <v>160</v>
      </c>
      <c r="H126" s="183">
        <v>1677.39</v>
      </c>
      <c r="I126" s="184"/>
      <c r="L126" s="180"/>
      <c r="M126" s="185"/>
      <c r="N126" s="186"/>
      <c r="O126" s="186"/>
      <c r="P126" s="186"/>
      <c r="Q126" s="186"/>
      <c r="R126" s="186"/>
      <c r="S126" s="186"/>
      <c r="T126" s="187"/>
      <c r="AT126" s="181" t="s">
        <v>157</v>
      </c>
      <c r="AU126" s="181" t="s">
        <v>87</v>
      </c>
      <c r="AV126" s="14" t="s">
        <v>149</v>
      </c>
      <c r="AW126" s="14" t="s">
        <v>35</v>
      </c>
      <c r="AX126" s="14" t="s">
        <v>85</v>
      </c>
      <c r="AY126" s="181" t="s">
        <v>141</v>
      </c>
    </row>
    <row r="127" spans="1:65" s="2" customFormat="1" ht="37.9" customHeight="1">
      <c r="A127" s="31"/>
      <c r="B127" s="147"/>
      <c r="C127" s="148" t="s">
        <v>100</v>
      </c>
      <c r="D127" s="148" t="s">
        <v>144</v>
      </c>
      <c r="E127" s="149" t="s">
        <v>161</v>
      </c>
      <c r="F127" s="150" t="s">
        <v>162</v>
      </c>
      <c r="G127" s="151" t="s">
        <v>163</v>
      </c>
      <c r="H127" s="152">
        <v>953.7</v>
      </c>
      <c r="I127" s="153"/>
      <c r="J127" s="154">
        <f>ROUND(I127*H127,2)</f>
        <v>0</v>
      </c>
      <c r="K127" s="150" t="s">
        <v>148</v>
      </c>
      <c r="L127" s="32"/>
      <c r="M127" s="155" t="s">
        <v>1</v>
      </c>
      <c r="N127" s="156" t="s">
        <v>43</v>
      </c>
      <c r="O127" s="57"/>
      <c r="P127" s="157">
        <f>O127*H127</f>
        <v>0</v>
      </c>
      <c r="Q127" s="157">
        <v>1.7</v>
      </c>
      <c r="R127" s="157">
        <f>Q127*H127</f>
        <v>1621.29</v>
      </c>
      <c r="S127" s="157">
        <v>1.8</v>
      </c>
      <c r="T127" s="158">
        <f>S127*H127</f>
        <v>1716.66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9" t="s">
        <v>149</v>
      </c>
      <c r="AT127" s="159" t="s">
        <v>144</v>
      </c>
      <c r="AU127" s="159" t="s">
        <v>87</v>
      </c>
      <c r="AY127" s="16" t="s">
        <v>141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6" t="s">
        <v>85</v>
      </c>
      <c r="BK127" s="160">
        <f>ROUND(I127*H127,2)</f>
        <v>0</v>
      </c>
      <c r="BL127" s="16" t="s">
        <v>149</v>
      </c>
      <c r="BM127" s="159" t="s">
        <v>164</v>
      </c>
    </row>
    <row r="128" spans="1:65" s="2" customFormat="1" ht="33" customHeight="1">
      <c r="A128" s="31"/>
      <c r="B128" s="147"/>
      <c r="C128" s="148" t="s">
        <v>149</v>
      </c>
      <c r="D128" s="148" t="s">
        <v>144</v>
      </c>
      <c r="E128" s="149" t="s">
        <v>165</v>
      </c>
      <c r="F128" s="150" t="s">
        <v>166</v>
      </c>
      <c r="G128" s="151" t="s">
        <v>147</v>
      </c>
      <c r="H128" s="152">
        <v>1.2</v>
      </c>
      <c r="I128" s="153"/>
      <c r="J128" s="154">
        <f>ROUND(I128*H128,2)</f>
        <v>0</v>
      </c>
      <c r="K128" s="150" t="s">
        <v>148</v>
      </c>
      <c r="L128" s="32"/>
      <c r="M128" s="155" t="s">
        <v>1</v>
      </c>
      <c r="N128" s="156" t="s">
        <v>43</v>
      </c>
      <c r="O128" s="57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9" t="s">
        <v>149</v>
      </c>
      <c r="AT128" s="159" t="s">
        <v>144</v>
      </c>
      <c r="AU128" s="159" t="s">
        <v>87</v>
      </c>
      <c r="AY128" s="16" t="s">
        <v>141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6" t="s">
        <v>85</v>
      </c>
      <c r="BK128" s="160">
        <f>ROUND(I128*H128,2)</f>
        <v>0</v>
      </c>
      <c r="BL128" s="16" t="s">
        <v>149</v>
      </c>
      <c r="BM128" s="159" t="s">
        <v>167</v>
      </c>
    </row>
    <row r="129" spans="1:65" s="2" customFormat="1" ht="19.5">
      <c r="A129" s="31"/>
      <c r="B129" s="32"/>
      <c r="C129" s="31"/>
      <c r="D129" s="172" t="s">
        <v>168</v>
      </c>
      <c r="E129" s="31"/>
      <c r="F129" s="188" t="s">
        <v>169</v>
      </c>
      <c r="G129" s="31"/>
      <c r="H129" s="31"/>
      <c r="I129" s="189"/>
      <c r="J129" s="31"/>
      <c r="K129" s="31"/>
      <c r="L129" s="32"/>
      <c r="M129" s="190"/>
      <c r="N129" s="191"/>
      <c r="O129" s="57"/>
      <c r="P129" s="57"/>
      <c r="Q129" s="57"/>
      <c r="R129" s="57"/>
      <c r="S129" s="57"/>
      <c r="T129" s="58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6" t="s">
        <v>168</v>
      </c>
      <c r="AU129" s="16" t="s">
        <v>87</v>
      </c>
    </row>
    <row r="130" spans="1:65" s="2" customFormat="1" ht="66.75" customHeight="1">
      <c r="A130" s="31"/>
      <c r="B130" s="147"/>
      <c r="C130" s="148" t="s">
        <v>142</v>
      </c>
      <c r="D130" s="148" t="s">
        <v>144</v>
      </c>
      <c r="E130" s="149" t="s">
        <v>170</v>
      </c>
      <c r="F130" s="150" t="s">
        <v>171</v>
      </c>
      <c r="G130" s="151" t="s">
        <v>147</v>
      </c>
      <c r="H130" s="152">
        <v>1.2</v>
      </c>
      <c r="I130" s="153"/>
      <c r="J130" s="154">
        <f>ROUND(I130*H130,2)</f>
        <v>0</v>
      </c>
      <c r="K130" s="150" t="s">
        <v>148</v>
      </c>
      <c r="L130" s="32"/>
      <c r="M130" s="155" t="s">
        <v>1</v>
      </c>
      <c r="N130" s="156" t="s">
        <v>43</v>
      </c>
      <c r="O130" s="57"/>
      <c r="P130" s="157">
        <f>O130*H130</f>
        <v>0</v>
      </c>
      <c r="Q130" s="157">
        <v>0</v>
      </c>
      <c r="R130" s="157">
        <f>Q130*H130</f>
        <v>0</v>
      </c>
      <c r="S130" s="157">
        <v>0</v>
      </c>
      <c r="T130" s="158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9" t="s">
        <v>149</v>
      </c>
      <c r="AT130" s="159" t="s">
        <v>144</v>
      </c>
      <c r="AU130" s="159" t="s">
        <v>87</v>
      </c>
      <c r="AY130" s="16" t="s">
        <v>141</v>
      </c>
      <c r="BE130" s="160">
        <f>IF(N130="základní",J130,0)</f>
        <v>0</v>
      </c>
      <c r="BF130" s="160">
        <f>IF(N130="snížená",J130,0)</f>
        <v>0</v>
      </c>
      <c r="BG130" s="160">
        <f>IF(N130="zákl. přenesená",J130,0)</f>
        <v>0</v>
      </c>
      <c r="BH130" s="160">
        <f>IF(N130="sníž. přenesená",J130,0)</f>
        <v>0</v>
      </c>
      <c r="BI130" s="160">
        <f>IF(N130="nulová",J130,0)</f>
        <v>0</v>
      </c>
      <c r="BJ130" s="16" t="s">
        <v>85</v>
      </c>
      <c r="BK130" s="160">
        <f>ROUND(I130*H130,2)</f>
        <v>0</v>
      </c>
      <c r="BL130" s="16" t="s">
        <v>149</v>
      </c>
      <c r="BM130" s="159" t="s">
        <v>172</v>
      </c>
    </row>
    <row r="131" spans="1:65" s="2" customFormat="1" ht="19.5">
      <c r="A131" s="31"/>
      <c r="B131" s="32"/>
      <c r="C131" s="31"/>
      <c r="D131" s="172" t="s">
        <v>168</v>
      </c>
      <c r="E131" s="31"/>
      <c r="F131" s="188" t="s">
        <v>169</v>
      </c>
      <c r="G131" s="31"/>
      <c r="H131" s="31"/>
      <c r="I131" s="189"/>
      <c r="J131" s="31"/>
      <c r="K131" s="31"/>
      <c r="L131" s="32"/>
      <c r="M131" s="190"/>
      <c r="N131" s="191"/>
      <c r="O131" s="57"/>
      <c r="P131" s="57"/>
      <c r="Q131" s="57"/>
      <c r="R131" s="57"/>
      <c r="S131" s="57"/>
      <c r="T131" s="58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6" t="s">
        <v>168</v>
      </c>
      <c r="AU131" s="16" t="s">
        <v>87</v>
      </c>
    </row>
    <row r="132" spans="1:65" s="12" customFormat="1" ht="25.9" customHeight="1">
      <c r="B132" s="134"/>
      <c r="D132" s="135" t="s">
        <v>77</v>
      </c>
      <c r="E132" s="136" t="s">
        <v>173</v>
      </c>
      <c r="F132" s="136" t="s">
        <v>174</v>
      </c>
      <c r="I132" s="137"/>
      <c r="J132" s="138">
        <f>BK132</f>
        <v>0</v>
      </c>
      <c r="L132" s="134"/>
      <c r="M132" s="139"/>
      <c r="N132" s="140"/>
      <c r="O132" s="140"/>
      <c r="P132" s="141">
        <f>SUM(P133:P148)</f>
        <v>0</v>
      </c>
      <c r="Q132" s="140"/>
      <c r="R132" s="141">
        <f>SUM(R133:R148)</f>
        <v>0</v>
      </c>
      <c r="S132" s="140"/>
      <c r="T132" s="142">
        <f>SUM(T133:T148)</f>
        <v>0</v>
      </c>
      <c r="AR132" s="135" t="s">
        <v>149</v>
      </c>
      <c r="AT132" s="143" t="s">
        <v>77</v>
      </c>
      <c r="AU132" s="143" t="s">
        <v>78</v>
      </c>
      <c r="AY132" s="135" t="s">
        <v>141</v>
      </c>
      <c r="BK132" s="144">
        <f>SUM(BK133:BK148)</f>
        <v>0</v>
      </c>
    </row>
    <row r="133" spans="1:65" s="2" customFormat="1" ht="16.5" customHeight="1">
      <c r="A133" s="31"/>
      <c r="B133" s="147"/>
      <c r="C133" s="148" t="s">
        <v>175</v>
      </c>
      <c r="D133" s="148" t="s">
        <v>144</v>
      </c>
      <c r="E133" s="149" t="s">
        <v>176</v>
      </c>
      <c r="F133" s="150" t="s">
        <v>177</v>
      </c>
      <c r="G133" s="151" t="s">
        <v>178</v>
      </c>
      <c r="H133" s="152">
        <v>30</v>
      </c>
      <c r="I133" s="153"/>
      <c r="J133" s="154">
        <f>ROUND(I133*H133,2)</f>
        <v>0</v>
      </c>
      <c r="K133" s="150" t="s">
        <v>148</v>
      </c>
      <c r="L133" s="32"/>
      <c r="M133" s="155" t="s">
        <v>1</v>
      </c>
      <c r="N133" s="156" t="s">
        <v>43</v>
      </c>
      <c r="O133" s="57"/>
      <c r="P133" s="157">
        <f>O133*H133</f>
        <v>0</v>
      </c>
      <c r="Q133" s="157">
        <v>0</v>
      </c>
      <c r="R133" s="157">
        <f>Q133*H133</f>
        <v>0</v>
      </c>
      <c r="S133" s="157">
        <v>0</v>
      </c>
      <c r="T133" s="158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9" t="s">
        <v>179</v>
      </c>
      <c r="AT133" s="159" t="s">
        <v>144</v>
      </c>
      <c r="AU133" s="159" t="s">
        <v>85</v>
      </c>
      <c r="AY133" s="16" t="s">
        <v>141</v>
      </c>
      <c r="BE133" s="160">
        <f>IF(N133="základní",J133,0)</f>
        <v>0</v>
      </c>
      <c r="BF133" s="160">
        <f>IF(N133="snížená",J133,0)</f>
        <v>0</v>
      </c>
      <c r="BG133" s="160">
        <f>IF(N133="zákl. přenesená",J133,0)</f>
        <v>0</v>
      </c>
      <c r="BH133" s="160">
        <f>IF(N133="sníž. přenesená",J133,0)</f>
        <v>0</v>
      </c>
      <c r="BI133" s="160">
        <f>IF(N133="nulová",J133,0)</f>
        <v>0</v>
      </c>
      <c r="BJ133" s="16" t="s">
        <v>85</v>
      </c>
      <c r="BK133" s="160">
        <f>ROUND(I133*H133,2)</f>
        <v>0</v>
      </c>
      <c r="BL133" s="16" t="s">
        <v>179</v>
      </c>
      <c r="BM133" s="159" t="s">
        <v>180</v>
      </c>
    </row>
    <row r="134" spans="1:65" s="2" customFormat="1" ht="33" customHeight="1">
      <c r="A134" s="31"/>
      <c r="B134" s="147"/>
      <c r="C134" s="148" t="s">
        <v>181</v>
      </c>
      <c r="D134" s="148" t="s">
        <v>144</v>
      </c>
      <c r="E134" s="149" t="s">
        <v>182</v>
      </c>
      <c r="F134" s="150" t="s">
        <v>183</v>
      </c>
      <c r="G134" s="151" t="s">
        <v>178</v>
      </c>
      <c r="H134" s="152">
        <v>30</v>
      </c>
      <c r="I134" s="153"/>
      <c r="J134" s="154">
        <f>ROUND(I134*H134,2)</f>
        <v>0</v>
      </c>
      <c r="K134" s="150" t="s">
        <v>148</v>
      </c>
      <c r="L134" s="32"/>
      <c r="M134" s="155" t="s">
        <v>1</v>
      </c>
      <c r="N134" s="156" t="s">
        <v>43</v>
      </c>
      <c r="O134" s="57"/>
      <c r="P134" s="157">
        <f>O134*H134</f>
        <v>0</v>
      </c>
      <c r="Q134" s="157">
        <v>0</v>
      </c>
      <c r="R134" s="157">
        <f>Q134*H134</f>
        <v>0</v>
      </c>
      <c r="S134" s="157">
        <v>0</v>
      </c>
      <c r="T134" s="15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9" t="s">
        <v>179</v>
      </c>
      <c r="AT134" s="159" t="s">
        <v>144</v>
      </c>
      <c r="AU134" s="159" t="s">
        <v>85</v>
      </c>
      <c r="AY134" s="16" t="s">
        <v>141</v>
      </c>
      <c r="BE134" s="160">
        <f>IF(N134="základní",J134,0)</f>
        <v>0</v>
      </c>
      <c r="BF134" s="160">
        <f>IF(N134="snížená",J134,0)</f>
        <v>0</v>
      </c>
      <c r="BG134" s="160">
        <f>IF(N134="zákl. přenesená",J134,0)</f>
        <v>0</v>
      </c>
      <c r="BH134" s="160">
        <f>IF(N134="sníž. přenesená",J134,0)</f>
        <v>0</v>
      </c>
      <c r="BI134" s="160">
        <f>IF(N134="nulová",J134,0)</f>
        <v>0</v>
      </c>
      <c r="BJ134" s="16" t="s">
        <v>85</v>
      </c>
      <c r="BK134" s="160">
        <f>ROUND(I134*H134,2)</f>
        <v>0</v>
      </c>
      <c r="BL134" s="16" t="s">
        <v>179</v>
      </c>
      <c r="BM134" s="159" t="s">
        <v>184</v>
      </c>
    </row>
    <row r="135" spans="1:65" s="2" customFormat="1" ht="16.5" customHeight="1">
      <c r="A135" s="31"/>
      <c r="B135" s="147"/>
      <c r="C135" s="148" t="s">
        <v>155</v>
      </c>
      <c r="D135" s="148" t="s">
        <v>144</v>
      </c>
      <c r="E135" s="149" t="s">
        <v>185</v>
      </c>
      <c r="F135" s="150" t="s">
        <v>186</v>
      </c>
      <c r="G135" s="151" t="s">
        <v>178</v>
      </c>
      <c r="H135" s="152">
        <v>4</v>
      </c>
      <c r="I135" s="153"/>
      <c r="J135" s="154">
        <f>ROUND(I135*H135,2)</f>
        <v>0</v>
      </c>
      <c r="K135" s="150" t="s">
        <v>148</v>
      </c>
      <c r="L135" s="32"/>
      <c r="M135" s="155" t="s">
        <v>1</v>
      </c>
      <c r="N135" s="156" t="s">
        <v>43</v>
      </c>
      <c r="O135" s="57"/>
      <c r="P135" s="157">
        <f>O135*H135</f>
        <v>0</v>
      </c>
      <c r="Q135" s="157">
        <v>0</v>
      </c>
      <c r="R135" s="157">
        <f>Q135*H135</f>
        <v>0</v>
      </c>
      <c r="S135" s="157">
        <v>0</v>
      </c>
      <c r="T135" s="158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9" t="s">
        <v>179</v>
      </c>
      <c r="AT135" s="159" t="s">
        <v>144</v>
      </c>
      <c r="AU135" s="159" t="s">
        <v>85</v>
      </c>
      <c r="AY135" s="16" t="s">
        <v>141</v>
      </c>
      <c r="BE135" s="160">
        <f>IF(N135="základní",J135,0)</f>
        <v>0</v>
      </c>
      <c r="BF135" s="160">
        <f>IF(N135="snížená",J135,0)</f>
        <v>0</v>
      </c>
      <c r="BG135" s="160">
        <f>IF(N135="zákl. přenesená",J135,0)</f>
        <v>0</v>
      </c>
      <c r="BH135" s="160">
        <f>IF(N135="sníž. přenesená",J135,0)</f>
        <v>0</v>
      </c>
      <c r="BI135" s="160">
        <f>IF(N135="nulová",J135,0)</f>
        <v>0</v>
      </c>
      <c r="BJ135" s="16" t="s">
        <v>85</v>
      </c>
      <c r="BK135" s="160">
        <f>ROUND(I135*H135,2)</f>
        <v>0</v>
      </c>
      <c r="BL135" s="16" t="s">
        <v>179</v>
      </c>
      <c r="BM135" s="159" t="s">
        <v>187</v>
      </c>
    </row>
    <row r="136" spans="1:65" s="2" customFormat="1" ht="16.5" customHeight="1">
      <c r="A136" s="31"/>
      <c r="B136" s="147"/>
      <c r="C136" s="148" t="s">
        <v>188</v>
      </c>
      <c r="D136" s="148" t="s">
        <v>144</v>
      </c>
      <c r="E136" s="149" t="s">
        <v>189</v>
      </c>
      <c r="F136" s="150" t="s">
        <v>190</v>
      </c>
      <c r="G136" s="151" t="s">
        <v>178</v>
      </c>
      <c r="H136" s="152">
        <v>4</v>
      </c>
      <c r="I136" s="153"/>
      <c r="J136" s="154">
        <f>ROUND(I136*H136,2)</f>
        <v>0</v>
      </c>
      <c r="K136" s="150" t="s">
        <v>148</v>
      </c>
      <c r="L136" s="32"/>
      <c r="M136" s="155" t="s">
        <v>1</v>
      </c>
      <c r="N136" s="156" t="s">
        <v>43</v>
      </c>
      <c r="O136" s="57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9" t="s">
        <v>179</v>
      </c>
      <c r="AT136" s="159" t="s">
        <v>144</v>
      </c>
      <c r="AU136" s="159" t="s">
        <v>85</v>
      </c>
      <c r="AY136" s="16" t="s">
        <v>141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16" t="s">
        <v>85</v>
      </c>
      <c r="BK136" s="160">
        <f>ROUND(I136*H136,2)</f>
        <v>0</v>
      </c>
      <c r="BL136" s="16" t="s">
        <v>179</v>
      </c>
      <c r="BM136" s="159" t="s">
        <v>191</v>
      </c>
    </row>
    <row r="137" spans="1:65" s="2" customFormat="1" ht="78" customHeight="1">
      <c r="A137" s="31"/>
      <c r="B137" s="147"/>
      <c r="C137" s="148" t="s">
        <v>192</v>
      </c>
      <c r="D137" s="148" t="s">
        <v>144</v>
      </c>
      <c r="E137" s="149" t="s">
        <v>193</v>
      </c>
      <c r="F137" s="150" t="s">
        <v>194</v>
      </c>
      <c r="G137" s="151" t="s">
        <v>154</v>
      </c>
      <c r="H137" s="152">
        <v>1716.66</v>
      </c>
      <c r="I137" s="153"/>
      <c r="J137" s="154">
        <f>ROUND(I137*H137,2)</f>
        <v>0</v>
      </c>
      <c r="K137" s="150" t="s">
        <v>148</v>
      </c>
      <c r="L137" s="32"/>
      <c r="M137" s="155" t="s">
        <v>1</v>
      </c>
      <c r="N137" s="156" t="s">
        <v>43</v>
      </c>
      <c r="O137" s="57"/>
      <c r="P137" s="157">
        <f>O137*H137</f>
        <v>0</v>
      </c>
      <c r="Q137" s="157">
        <v>0</v>
      </c>
      <c r="R137" s="157">
        <f>Q137*H137</f>
        <v>0</v>
      </c>
      <c r="S137" s="157">
        <v>0</v>
      </c>
      <c r="T137" s="15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9" t="s">
        <v>179</v>
      </c>
      <c r="AT137" s="159" t="s">
        <v>144</v>
      </c>
      <c r="AU137" s="159" t="s">
        <v>85</v>
      </c>
      <c r="AY137" s="16" t="s">
        <v>141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16" t="s">
        <v>85</v>
      </c>
      <c r="BK137" s="160">
        <f>ROUND(I137*H137,2)</f>
        <v>0</v>
      </c>
      <c r="BL137" s="16" t="s">
        <v>179</v>
      </c>
      <c r="BM137" s="159" t="s">
        <v>195</v>
      </c>
    </row>
    <row r="138" spans="1:65" s="2" customFormat="1" ht="29.25">
      <c r="A138" s="31"/>
      <c r="B138" s="32"/>
      <c r="C138" s="31"/>
      <c r="D138" s="172" t="s">
        <v>168</v>
      </c>
      <c r="E138" s="31"/>
      <c r="F138" s="188" t="s">
        <v>196</v>
      </c>
      <c r="G138" s="31"/>
      <c r="H138" s="31"/>
      <c r="I138" s="189"/>
      <c r="J138" s="31"/>
      <c r="K138" s="31"/>
      <c r="L138" s="32"/>
      <c r="M138" s="190"/>
      <c r="N138" s="191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168</v>
      </c>
      <c r="AU138" s="16" t="s">
        <v>85</v>
      </c>
    </row>
    <row r="139" spans="1:65" s="13" customFormat="1" ht="11.25">
      <c r="B139" s="171"/>
      <c r="D139" s="172" t="s">
        <v>157</v>
      </c>
      <c r="E139" s="173" t="s">
        <v>1</v>
      </c>
      <c r="F139" s="174" t="s">
        <v>197</v>
      </c>
      <c r="H139" s="175">
        <v>1716.66</v>
      </c>
      <c r="I139" s="176"/>
      <c r="L139" s="171"/>
      <c r="M139" s="177"/>
      <c r="N139" s="178"/>
      <c r="O139" s="178"/>
      <c r="P139" s="178"/>
      <c r="Q139" s="178"/>
      <c r="R139" s="178"/>
      <c r="S139" s="178"/>
      <c r="T139" s="179"/>
      <c r="AT139" s="173" t="s">
        <v>157</v>
      </c>
      <c r="AU139" s="173" t="s">
        <v>85</v>
      </c>
      <c r="AV139" s="13" t="s">
        <v>87</v>
      </c>
      <c r="AW139" s="13" t="s">
        <v>35</v>
      </c>
      <c r="AX139" s="13" t="s">
        <v>85</v>
      </c>
      <c r="AY139" s="173" t="s">
        <v>141</v>
      </c>
    </row>
    <row r="140" spans="1:65" s="2" customFormat="1" ht="78" customHeight="1">
      <c r="A140" s="31"/>
      <c r="B140" s="147"/>
      <c r="C140" s="148" t="s">
        <v>198</v>
      </c>
      <c r="D140" s="148" t="s">
        <v>144</v>
      </c>
      <c r="E140" s="149" t="s">
        <v>199</v>
      </c>
      <c r="F140" s="150" t="s">
        <v>200</v>
      </c>
      <c r="G140" s="151" t="s">
        <v>154</v>
      </c>
      <c r="H140" s="152">
        <v>1677.39</v>
      </c>
      <c r="I140" s="153"/>
      <c r="J140" s="154">
        <f>ROUND(I140*H140,2)</f>
        <v>0</v>
      </c>
      <c r="K140" s="150" t="s">
        <v>148</v>
      </c>
      <c r="L140" s="32"/>
      <c r="M140" s="155" t="s">
        <v>1</v>
      </c>
      <c r="N140" s="156" t="s">
        <v>43</v>
      </c>
      <c r="O140" s="57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9" t="s">
        <v>179</v>
      </c>
      <c r="AT140" s="159" t="s">
        <v>144</v>
      </c>
      <c r="AU140" s="159" t="s">
        <v>85</v>
      </c>
      <c r="AY140" s="16" t="s">
        <v>141</v>
      </c>
      <c r="BE140" s="160">
        <f>IF(N140="základní",J140,0)</f>
        <v>0</v>
      </c>
      <c r="BF140" s="160">
        <f>IF(N140="snížená",J140,0)</f>
        <v>0</v>
      </c>
      <c r="BG140" s="160">
        <f>IF(N140="zákl. přenesená",J140,0)</f>
        <v>0</v>
      </c>
      <c r="BH140" s="160">
        <f>IF(N140="sníž. přenesená",J140,0)</f>
        <v>0</v>
      </c>
      <c r="BI140" s="160">
        <f>IF(N140="nulová",J140,0)</f>
        <v>0</v>
      </c>
      <c r="BJ140" s="16" t="s">
        <v>85</v>
      </c>
      <c r="BK140" s="160">
        <f>ROUND(I140*H140,2)</f>
        <v>0</v>
      </c>
      <c r="BL140" s="16" t="s">
        <v>179</v>
      </c>
      <c r="BM140" s="159" t="s">
        <v>201</v>
      </c>
    </row>
    <row r="141" spans="1:65" s="2" customFormat="1" ht="19.5">
      <c r="A141" s="31"/>
      <c r="B141" s="32"/>
      <c r="C141" s="31"/>
      <c r="D141" s="172" t="s">
        <v>168</v>
      </c>
      <c r="E141" s="31"/>
      <c r="F141" s="188" t="s">
        <v>202</v>
      </c>
      <c r="G141" s="31"/>
      <c r="H141" s="31"/>
      <c r="I141" s="189"/>
      <c r="J141" s="31"/>
      <c r="K141" s="31"/>
      <c r="L141" s="32"/>
      <c r="M141" s="190"/>
      <c r="N141" s="191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168</v>
      </c>
      <c r="AU141" s="16" t="s">
        <v>85</v>
      </c>
    </row>
    <row r="142" spans="1:65" s="13" customFormat="1" ht="11.25">
      <c r="B142" s="171"/>
      <c r="D142" s="172" t="s">
        <v>157</v>
      </c>
      <c r="E142" s="173" t="s">
        <v>1</v>
      </c>
      <c r="F142" s="174" t="s">
        <v>203</v>
      </c>
      <c r="H142" s="175">
        <v>1677.39</v>
      </c>
      <c r="I142" s="176"/>
      <c r="L142" s="171"/>
      <c r="M142" s="177"/>
      <c r="N142" s="178"/>
      <c r="O142" s="178"/>
      <c r="P142" s="178"/>
      <c r="Q142" s="178"/>
      <c r="R142" s="178"/>
      <c r="S142" s="178"/>
      <c r="T142" s="179"/>
      <c r="AT142" s="173" t="s">
        <v>157</v>
      </c>
      <c r="AU142" s="173" t="s">
        <v>85</v>
      </c>
      <c r="AV142" s="13" t="s">
        <v>87</v>
      </c>
      <c r="AW142" s="13" t="s">
        <v>35</v>
      </c>
      <c r="AX142" s="13" t="s">
        <v>85</v>
      </c>
      <c r="AY142" s="173" t="s">
        <v>141</v>
      </c>
    </row>
    <row r="143" spans="1:65" s="2" customFormat="1" ht="44.25" customHeight="1">
      <c r="A143" s="31"/>
      <c r="B143" s="147"/>
      <c r="C143" s="148" t="s">
        <v>204</v>
      </c>
      <c r="D143" s="148" t="s">
        <v>144</v>
      </c>
      <c r="E143" s="149" t="s">
        <v>205</v>
      </c>
      <c r="F143" s="150" t="s">
        <v>206</v>
      </c>
      <c r="G143" s="151" t="s">
        <v>178</v>
      </c>
      <c r="H143" s="152">
        <v>6</v>
      </c>
      <c r="I143" s="153"/>
      <c r="J143" s="154">
        <f>ROUND(I143*H143,2)</f>
        <v>0</v>
      </c>
      <c r="K143" s="150" t="s">
        <v>148</v>
      </c>
      <c r="L143" s="32"/>
      <c r="M143" s="155" t="s">
        <v>1</v>
      </c>
      <c r="N143" s="156" t="s">
        <v>43</v>
      </c>
      <c r="O143" s="57"/>
      <c r="P143" s="157">
        <f>O143*H143</f>
        <v>0</v>
      </c>
      <c r="Q143" s="157">
        <v>0</v>
      </c>
      <c r="R143" s="157">
        <f>Q143*H143</f>
        <v>0</v>
      </c>
      <c r="S143" s="157">
        <v>0</v>
      </c>
      <c r="T143" s="158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9" t="s">
        <v>179</v>
      </c>
      <c r="AT143" s="159" t="s">
        <v>144</v>
      </c>
      <c r="AU143" s="159" t="s">
        <v>85</v>
      </c>
      <c r="AY143" s="16" t="s">
        <v>141</v>
      </c>
      <c r="BE143" s="160">
        <f>IF(N143="základní",J143,0)</f>
        <v>0</v>
      </c>
      <c r="BF143" s="160">
        <f>IF(N143="snížená",J143,0)</f>
        <v>0</v>
      </c>
      <c r="BG143" s="160">
        <f>IF(N143="zákl. přenesená",J143,0)</f>
        <v>0</v>
      </c>
      <c r="BH143" s="160">
        <f>IF(N143="sníž. přenesená",J143,0)</f>
        <v>0</v>
      </c>
      <c r="BI143" s="160">
        <f>IF(N143="nulová",J143,0)</f>
        <v>0</v>
      </c>
      <c r="BJ143" s="16" t="s">
        <v>85</v>
      </c>
      <c r="BK143" s="160">
        <f>ROUND(I143*H143,2)</f>
        <v>0</v>
      </c>
      <c r="BL143" s="16" t="s">
        <v>179</v>
      </c>
      <c r="BM143" s="159" t="s">
        <v>207</v>
      </c>
    </row>
    <row r="144" spans="1:65" s="13" customFormat="1" ht="11.25">
      <c r="B144" s="171"/>
      <c r="D144" s="172" t="s">
        <v>157</v>
      </c>
      <c r="E144" s="173" t="s">
        <v>1</v>
      </c>
      <c r="F144" s="174" t="s">
        <v>208</v>
      </c>
      <c r="H144" s="175">
        <v>1</v>
      </c>
      <c r="I144" s="176"/>
      <c r="L144" s="171"/>
      <c r="M144" s="177"/>
      <c r="N144" s="178"/>
      <c r="O144" s="178"/>
      <c r="P144" s="178"/>
      <c r="Q144" s="178"/>
      <c r="R144" s="178"/>
      <c r="S144" s="178"/>
      <c r="T144" s="179"/>
      <c r="AT144" s="173" t="s">
        <v>157</v>
      </c>
      <c r="AU144" s="173" t="s">
        <v>85</v>
      </c>
      <c r="AV144" s="13" t="s">
        <v>87</v>
      </c>
      <c r="AW144" s="13" t="s">
        <v>35</v>
      </c>
      <c r="AX144" s="13" t="s">
        <v>78</v>
      </c>
      <c r="AY144" s="173" t="s">
        <v>141</v>
      </c>
    </row>
    <row r="145" spans="1:51" s="13" customFormat="1" ht="11.25">
      <c r="B145" s="171"/>
      <c r="D145" s="172" t="s">
        <v>157</v>
      </c>
      <c r="E145" s="173" t="s">
        <v>1</v>
      </c>
      <c r="F145" s="174" t="s">
        <v>209</v>
      </c>
      <c r="H145" s="175">
        <v>1</v>
      </c>
      <c r="I145" s="176"/>
      <c r="L145" s="171"/>
      <c r="M145" s="177"/>
      <c r="N145" s="178"/>
      <c r="O145" s="178"/>
      <c r="P145" s="178"/>
      <c r="Q145" s="178"/>
      <c r="R145" s="178"/>
      <c r="S145" s="178"/>
      <c r="T145" s="179"/>
      <c r="AT145" s="173" t="s">
        <v>157</v>
      </c>
      <c r="AU145" s="173" t="s">
        <v>85</v>
      </c>
      <c r="AV145" s="13" t="s">
        <v>87</v>
      </c>
      <c r="AW145" s="13" t="s">
        <v>35</v>
      </c>
      <c r="AX145" s="13" t="s">
        <v>78</v>
      </c>
      <c r="AY145" s="173" t="s">
        <v>141</v>
      </c>
    </row>
    <row r="146" spans="1:51" s="13" customFormat="1" ht="11.25">
      <c r="B146" s="171"/>
      <c r="D146" s="172" t="s">
        <v>157</v>
      </c>
      <c r="E146" s="173" t="s">
        <v>1</v>
      </c>
      <c r="F146" s="174" t="s">
        <v>210</v>
      </c>
      <c r="H146" s="175">
        <v>2</v>
      </c>
      <c r="I146" s="176"/>
      <c r="L146" s="171"/>
      <c r="M146" s="177"/>
      <c r="N146" s="178"/>
      <c r="O146" s="178"/>
      <c r="P146" s="178"/>
      <c r="Q146" s="178"/>
      <c r="R146" s="178"/>
      <c r="S146" s="178"/>
      <c r="T146" s="179"/>
      <c r="AT146" s="173" t="s">
        <v>157</v>
      </c>
      <c r="AU146" s="173" t="s">
        <v>85</v>
      </c>
      <c r="AV146" s="13" t="s">
        <v>87</v>
      </c>
      <c r="AW146" s="13" t="s">
        <v>35</v>
      </c>
      <c r="AX146" s="13" t="s">
        <v>78</v>
      </c>
      <c r="AY146" s="173" t="s">
        <v>141</v>
      </c>
    </row>
    <row r="147" spans="1:51" s="13" customFormat="1" ht="11.25">
      <c r="B147" s="171"/>
      <c r="D147" s="172" t="s">
        <v>157</v>
      </c>
      <c r="E147" s="173" t="s">
        <v>1</v>
      </c>
      <c r="F147" s="174" t="s">
        <v>211</v>
      </c>
      <c r="H147" s="175">
        <v>2</v>
      </c>
      <c r="I147" s="176"/>
      <c r="L147" s="171"/>
      <c r="M147" s="177"/>
      <c r="N147" s="178"/>
      <c r="O147" s="178"/>
      <c r="P147" s="178"/>
      <c r="Q147" s="178"/>
      <c r="R147" s="178"/>
      <c r="S147" s="178"/>
      <c r="T147" s="179"/>
      <c r="AT147" s="173" t="s">
        <v>157</v>
      </c>
      <c r="AU147" s="173" t="s">
        <v>85</v>
      </c>
      <c r="AV147" s="13" t="s">
        <v>87</v>
      </c>
      <c r="AW147" s="13" t="s">
        <v>35</v>
      </c>
      <c r="AX147" s="13" t="s">
        <v>78</v>
      </c>
      <c r="AY147" s="173" t="s">
        <v>141</v>
      </c>
    </row>
    <row r="148" spans="1:51" s="14" customFormat="1" ht="11.25">
      <c r="B148" s="180"/>
      <c r="D148" s="172" t="s">
        <v>157</v>
      </c>
      <c r="E148" s="181" t="s">
        <v>1</v>
      </c>
      <c r="F148" s="182" t="s">
        <v>160</v>
      </c>
      <c r="H148" s="183">
        <v>6</v>
      </c>
      <c r="I148" s="184"/>
      <c r="L148" s="180"/>
      <c r="M148" s="192"/>
      <c r="N148" s="193"/>
      <c r="O148" s="193"/>
      <c r="P148" s="193"/>
      <c r="Q148" s="193"/>
      <c r="R148" s="193"/>
      <c r="S148" s="193"/>
      <c r="T148" s="194"/>
      <c r="AT148" s="181" t="s">
        <v>157</v>
      </c>
      <c r="AU148" s="181" t="s">
        <v>85</v>
      </c>
      <c r="AV148" s="14" t="s">
        <v>149</v>
      </c>
      <c r="AW148" s="14" t="s">
        <v>35</v>
      </c>
      <c r="AX148" s="14" t="s">
        <v>85</v>
      </c>
      <c r="AY148" s="181" t="s">
        <v>141</v>
      </c>
    </row>
    <row r="149" spans="1:51" s="2" customFormat="1" ht="6.95" customHeight="1">
      <c r="A149" s="31"/>
      <c r="B149" s="46"/>
      <c r="C149" s="47"/>
      <c r="D149" s="47"/>
      <c r="E149" s="47"/>
      <c r="F149" s="47"/>
      <c r="G149" s="47"/>
      <c r="H149" s="47"/>
      <c r="I149" s="47"/>
      <c r="J149" s="47"/>
      <c r="K149" s="47"/>
      <c r="L149" s="32"/>
      <c r="M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</sheetData>
  <autoFilter ref="C118:K14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93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1:46" s="1" customFormat="1" ht="24.95" hidden="1" customHeight="1">
      <c r="B4" s="19"/>
      <c r="D4" s="20" t="s">
        <v>115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47" t="str">
        <f>'Rekapitulace stavby'!K6</f>
        <v>Oprava trati v úseku Český Těšín - Havířov 2.etapa</v>
      </c>
      <c r="F7" s="248"/>
      <c r="G7" s="248"/>
      <c r="H7" s="248"/>
      <c r="L7" s="19"/>
    </row>
    <row r="8" spans="1:46" s="1" customFormat="1" ht="12" hidden="1" customHeight="1">
      <c r="B8" s="19"/>
      <c r="D8" s="26" t="s">
        <v>116</v>
      </c>
      <c r="L8" s="19"/>
    </row>
    <row r="9" spans="1:46" s="2" customFormat="1" ht="16.5" hidden="1" customHeight="1">
      <c r="A9" s="31"/>
      <c r="B9" s="32"/>
      <c r="C9" s="31"/>
      <c r="D9" s="31"/>
      <c r="E9" s="247" t="s">
        <v>117</v>
      </c>
      <c r="F9" s="249"/>
      <c r="G9" s="249"/>
      <c r="H9" s="249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2"/>
      <c r="C10" s="31"/>
      <c r="D10" s="26" t="s">
        <v>212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2"/>
      <c r="C11" s="31"/>
      <c r="D11" s="31"/>
      <c r="E11" s="208" t="s">
        <v>213</v>
      </c>
      <c r="F11" s="249"/>
      <c r="G11" s="249"/>
      <c r="H11" s="249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 hidden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2"/>
      <c r="C13" s="31"/>
      <c r="D13" s="26" t="s">
        <v>18</v>
      </c>
      <c r="E13" s="31"/>
      <c r="F13" s="24" t="s">
        <v>19</v>
      </c>
      <c r="G13" s="31"/>
      <c r="H13" s="31"/>
      <c r="I13" s="26" t="s">
        <v>20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22</v>
      </c>
      <c r="E14" s="31"/>
      <c r="F14" s="24" t="s">
        <v>23</v>
      </c>
      <c r="G14" s="31"/>
      <c r="H14" s="31"/>
      <c r="I14" s="26" t="s">
        <v>24</v>
      </c>
      <c r="J14" s="54" t="str">
        <f>'Rekapitulace stavby'!AN8</f>
        <v>31. 1. 2023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2"/>
      <c r="C16" s="31"/>
      <c r="D16" s="26" t="s">
        <v>26</v>
      </c>
      <c r="E16" s="31"/>
      <c r="F16" s="31"/>
      <c r="G16" s="31"/>
      <c r="H16" s="31"/>
      <c r="I16" s="26" t="s">
        <v>27</v>
      </c>
      <c r="J16" s="24" t="s">
        <v>28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2"/>
      <c r="C17" s="31"/>
      <c r="D17" s="31"/>
      <c r="E17" s="24" t="s">
        <v>29</v>
      </c>
      <c r="F17" s="31"/>
      <c r="G17" s="31"/>
      <c r="H17" s="31"/>
      <c r="I17" s="26" t="s">
        <v>30</v>
      </c>
      <c r="J17" s="24" t="s">
        <v>31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2"/>
      <c r="C19" s="31"/>
      <c r="D19" s="26" t="s">
        <v>32</v>
      </c>
      <c r="E19" s="31"/>
      <c r="F19" s="31"/>
      <c r="G19" s="31"/>
      <c r="H19" s="31"/>
      <c r="I19" s="26" t="s">
        <v>27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2"/>
      <c r="C20" s="31"/>
      <c r="D20" s="31"/>
      <c r="E20" s="250" t="str">
        <f>'Rekapitulace stavby'!E14</f>
        <v>Vyplň údaj</v>
      </c>
      <c r="F20" s="213"/>
      <c r="G20" s="213"/>
      <c r="H20" s="213"/>
      <c r="I20" s="26" t="s">
        <v>30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2"/>
      <c r="C22" s="31"/>
      <c r="D22" s="26" t="s">
        <v>34</v>
      </c>
      <c r="E22" s="31"/>
      <c r="F22" s="31"/>
      <c r="G22" s="31"/>
      <c r="H22" s="31"/>
      <c r="I22" s="26" t="s">
        <v>27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30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2"/>
      <c r="C25" s="31"/>
      <c r="D25" s="26" t="s">
        <v>36</v>
      </c>
      <c r="E25" s="31"/>
      <c r="F25" s="31"/>
      <c r="G25" s="31"/>
      <c r="H25" s="31"/>
      <c r="I25" s="26" t="s">
        <v>27</v>
      </c>
      <c r="J25" s="24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2"/>
      <c r="C26" s="31"/>
      <c r="D26" s="31"/>
      <c r="E26" s="24" t="str">
        <f>IF('Rekapitulace stavby'!E20="","",'Rekapitulace stavby'!E20)</f>
        <v xml:space="preserve"> </v>
      </c>
      <c r="F26" s="31"/>
      <c r="G26" s="31"/>
      <c r="H26" s="31"/>
      <c r="I26" s="26" t="s">
        <v>30</v>
      </c>
      <c r="J26" s="24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2"/>
      <c r="C28" s="31"/>
      <c r="D28" s="26" t="s">
        <v>37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98"/>
      <c r="B29" s="99"/>
      <c r="C29" s="98"/>
      <c r="D29" s="98"/>
      <c r="E29" s="218" t="s">
        <v>1</v>
      </c>
      <c r="F29" s="218"/>
      <c r="G29" s="218"/>
      <c r="H29" s="218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hidden="1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2"/>
      <c r="C32" s="31"/>
      <c r="D32" s="101" t="s">
        <v>38</v>
      </c>
      <c r="E32" s="31"/>
      <c r="F32" s="31"/>
      <c r="G32" s="31"/>
      <c r="H32" s="31"/>
      <c r="I32" s="31"/>
      <c r="J32" s="70">
        <f>ROUND(J123,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31"/>
      <c r="F34" s="35" t="s">
        <v>40</v>
      </c>
      <c r="G34" s="31"/>
      <c r="H34" s="31"/>
      <c r="I34" s="35" t="s">
        <v>39</v>
      </c>
      <c r="J34" s="35" t="s">
        <v>41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102" t="s">
        <v>42</v>
      </c>
      <c r="E35" s="26" t="s">
        <v>43</v>
      </c>
      <c r="F35" s="103">
        <f>ROUND((SUM(BE123:BE148)),  2)</f>
        <v>0</v>
      </c>
      <c r="G35" s="31"/>
      <c r="H35" s="31"/>
      <c r="I35" s="104">
        <v>0.21</v>
      </c>
      <c r="J35" s="103">
        <f>ROUND(((SUM(BE123:BE148))*I35),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44</v>
      </c>
      <c r="F36" s="103">
        <f>ROUND((SUM(BF123:BF148)),  2)</f>
        <v>0</v>
      </c>
      <c r="G36" s="31"/>
      <c r="H36" s="31"/>
      <c r="I36" s="104">
        <v>0.15</v>
      </c>
      <c r="J36" s="103">
        <f>ROUND(((SUM(BF123:BF148))*I36),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45</v>
      </c>
      <c r="F37" s="103">
        <f>ROUND((SUM(BG123:BG148)),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46</v>
      </c>
      <c r="F38" s="103">
        <f>ROUND((SUM(BH123:BH148)),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47</v>
      </c>
      <c r="F39" s="103">
        <f>ROUND((SUM(BI123:BI148)),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2"/>
      <c r="C41" s="105"/>
      <c r="D41" s="106" t="s">
        <v>48</v>
      </c>
      <c r="E41" s="59"/>
      <c r="F41" s="59"/>
      <c r="G41" s="107" t="s">
        <v>49</v>
      </c>
      <c r="H41" s="108" t="s">
        <v>50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53</v>
      </c>
      <c r="E61" s="34"/>
      <c r="F61" s="111" t="s">
        <v>54</v>
      </c>
      <c r="G61" s="44" t="s">
        <v>53</v>
      </c>
      <c r="H61" s="34"/>
      <c r="I61" s="34"/>
      <c r="J61" s="112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53</v>
      </c>
      <c r="E76" s="34"/>
      <c r="F76" s="111" t="s">
        <v>54</v>
      </c>
      <c r="G76" s="44" t="s">
        <v>53</v>
      </c>
      <c r="H76" s="34"/>
      <c r="I76" s="34"/>
      <c r="J76" s="112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7" t="str">
        <f>E7</f>
        <v>Oprava trati v úseku Český Těšín - Havířov 2.etapa</v>
      </c>
      <c r="F85" s="248"/>
      <c r="G85" s="248"/>
      <c r="H85" s="248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116</v>
      </c>
      <c r="L86" s="19"/>
    </row>
    <row r="87" spans="1:31" s="2" customFormat="1" ht="16.5" customHeight="1">
      <c r="A87" s="31"/>
      <c r="B87" s="32"/>
      <c r="C87" s="31"/>
      <c r="D87" s="31"/>
      <c r="E87" s="247" t="s">
        <v>117</v>
      </c>
      <c r="F87" s="249"/>
      <c r="G87" s="249"/>
      <c r="H87" s="249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212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08" t="str">
        <f>E11</f>
        <v>PS 01 - Práce pro SSZT</v>
      </c>
      <c r="F89" s="249"/>
      <c r="G89" s="249"/>
      <c r="H89" s="249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22</v>
      </c>
      <c r="D91" s="31"/>
      <c r="E91" s="31"/>
      <c r="F91" s="24" t="str">
        <f>F14</f>
        <v xml:space="preserve"> </v>
      </c>
      <c r="G91" s="31"/>
      <c r="H91" s="31"/>
      <c r="I91" s="26" t="s">
        <v>24</v>
      </c>
      <c r="J91" s="54" t="str">
        <f>IF(J14="","",J14)</f>
        <v>31. 1. 2023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26</v>
      </c>
      <c r="D93" s="31"/>
      <c r="E93" s="31"/>
      <c r="F93" s="24" t="str">
        <f>E17</f>
        <v>Správa železnic,s.o.,OŘ Ostrava,ST Ostrava</v>
      </c>
      <c r="G93" s="31"/>
      <c r="H93" s="31"/>
      <c r="I93" s="26" t="s">
        <v>34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32</v>
      </c>
      <c r="D94" s="31"/>
      <c r="E94" s="31"/>
      <c r="F94" s="24" t="str">
        <f>IF(E20="","",E20)</f>
        <v>Vyplň údaj</v>
      </c>
      <c r="G94" s="31"/>
      <c r="H94" s="31"/>
      <c r="I94" s="26" t="s">
        <v>36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119</v>
      </c>
      <c r="D96" s="105"/>
      <c r="E96" s="105"/>
      <c r="F96" s="105"/>
      <c r="G96" s="105"/>
      <c r="H96" s="105"/>
      <c r="I96" s="105"/>
      <c r="J96" s="114" t="s">
        <v>120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121</v>
      </c>
      <c r="D98" s="31"/>
      <c r="E98" s="31"/>
      <c r="F98" s="31"/>
      <c r="G98" s="31"/>
      <c r="H98" s="31"/>
      <c r="I98" s="31"/>
      <c r="J98" s="70">
        <f>J123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122</v>
      </c>
    </row>
    <row r="99" spans="1:47" s="9" customFormat="1" ht="24.95" customHeight="1">
      <c r="B99" s="116"/>
      <c r="D99" s="117" t="s">
        <v>123</v>
      </c>
      <c r="E99" s="118"/>
      <c r="F99" s="118"/>
      <c r="G99" s="118"/>
      <c r="H99" s="118"/>
      <c r="I99" s="118"/>
      <c r="J99" s="119">
        <f>J124</f>
        <v>0</v>
      </c>
      <c r="L99" s="116"/>
    </row>
    <row r="100" spans="1:47" s="10" customFormat="1" ht="19.899999999999999" customHeight="1">
      <c r="B100" s="120"/>
      <c r="D100" s="121" t="s">
        <v>124</v>
      </c>
      <c r="E100" s="122"/>
      <c r="F100" s="122"/>
      <c r="G100" s="122"/>
      <c r="H100" s="122"/>
      <c r="I100" s="122"/>
      <c r="J100" s="123">
        <f>J125</f>
        <v>0</v>
      </c>
      <c r="L100" s="120"/>
    </row>
    <row r="101" spans="1:47" s="9" customFormat="1" ht="24.95" customHeight="1">
      <c r="B101" s="116"/>
      <c r="D101" s="117" t="s">
        <v>125</v>
      </c>
      <c r="E101" s="118"/>
      <c r="F101" s="118"/>
      <c r="G101" s="118"/>
      <c r="H101" s="118"/>
      <c r="I101" s="118"/>
      <c r="J101" s="119">
        <f>J126</f>
        <v>0</v>
      </c>
      <c r="L101" s="116"/>
    </row>
    <row r="102" spans="1:47" s="2" customFormat="1" ht="21.75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126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6.5" customHeight="1">
      <c r="A111" s="31"/>
      <c r="B111" s="32"/>
      <c r="C111" s="31"/>
      <c r="D111" s="31"/>
      <c r="E111" s="247" t="str">
        <f>E7</f>
        <v>Oprava trati v úseku Český Těšín - Havířov 2.etapa</v>
      </c>
      <c r="F111" s="248"/>
      <c r="G111" s="248"/>
      <c r="H111" s="248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9"/>
      <c r="C112" s="26" t="s">
        <v>116</v>
      </c>
      <c r="L112" s="19"/>
    </row>
    <row r="113" spans="1:65" s="2" customFormat="1" ht="16.5" customHeight="1">
      <c r="A113" s="31"/>
      <c r="B113" s="32"/>
      <c r="C113" s="31"/>
      <c r="D113" s="31"/>
      <c r="E113" s="247" t="s">
        <v>117</v>
      </c>
      <c r="F113" s="249"/>
      <c r="G113" s="249"/>
      <c r="H113" s="249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212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08" t="str">
        <f>E11</f>
        <v>PS 01 - Práce pro SSZT</v>
      </c>
      <c r="F115" s="249"/>
      <c r="G115" s="249"/>
      <c r="H115" s="249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22</v>
      </c>
      <c r="D117" s="31"/>
      <c r="E117" s="31"/>
      <c r="F117" s="24" t="str">
        <f>F14</f>
        <v xml:space="preserve"> </v>
      </c>
      <c r="G117" s="31"/>
      <c r="H117" s="31"/>
      <c r="I117" s="26" t="s">
        <v>24</v>
      </c>
      <c r="J117" s="54" t="str">
        <f>IF(J14="","",J14)</f>
        <v>31. 1. 2023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26</v>
      </c>
      <c r="D119" s="31"/>
      <c r="E119" s="31"/>
      <c r="F119" s="24" t="str">
        <f>E17</f>
        <v>Správa železnic,s.o.,OŘ Ostrava,ST Ostrava</v>
      </c>
      <c r="G119" s="31"/>
      <c r="H119" s="31"/>
      <c r="I119" s="26" t="s">
        <v>34</v>
      </c>
      <c r="J119" s="29" t="str">
        <f>E23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32</v>
      </c>
      <c r="D120" s="31"/>
      <c r="E120" s="31"/>
      <c r="F120" s="24" t="str">
        <f>IF(E20="","",E20)</f>
        <v>Vyplň údaj</v>
      </c>
      <c r="G120" s="31"/>
      <c r="H120" s="31"/>
      <c r="I120" s="26" t="s">
        <v>36</v>
      </c>
      <c r="J120" s="29" t="str">
        <f>E26</f>
        <v xml:space="preserve"> 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24"/>
      <c r="B122" s="125"/>
      <c r="C122" s="126" t="s">
        <v>127</v>
      </c>
      <c r="D122" s="127" t="s">
        <v>63</v>
      </c>
      <c r="E122" s="127" t="s">
        <v>59</v>
      </c>
      <c r="F122" s="127" t="s">
        <v>60</v>
      </c>
      <c r="G122" s="127" t="s">
        <v>128</v>
      </c>
      <c r="H122" s="127" t="s">
        <v>129</v>
      </c>
      <c r="I122" s="127" t="s">
        <v>130</v>
      </c>
      <c r="J122" s="127" t="s">
        <v>120</v>
      </c>
      <c r="K122" s="128" t="s">
        <v>131</v>
      </c>
      <c r="L122" s="129"/>
      <c r="M122" s="61" t="s">
        <v>1</v>
      </c>
      <c r="N122" s="62" t="s">
        <v>42</v>
      </c>
      <c r="O122" s="62" t="s">
        <v>132</v>
      </c>
      <c r="P122" s="62" t="s">
        <v>133</v>
      </c>
      <c r="Q122" s="62" t="s">
        <v>134</v>
      </c>
      <c r="R122" s="62" t="s">
        <v>135</v>
      </c>
      <c r="S122" s="62" t="s">
        <v>136</v>
      </c>
      <c r="T122" s="63" t="s">
        <v>137</v>
      </c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</row>
    <row r="123" spans="1:65" s="2" customFormat="1" ht="22.9" customHeight="1">
      <c r="A123" s="31"/>
      <c r="B123" s="32"/>
      <c r="C123" s="68" t="s">
        <v>138</v>
      </c>
      <c r="D123" s="31"/>
      <c r="E123" s="31"/>
      <c r="F123" s="31"/>
      <c r="G123" s="31"/>
      <c r="H123" s="31"/>
      <c r="I123" s="31"/>
      <c r="J123" s="130">
        <f>BK123</f>
        <v>0</v>
      </c>
      <c r="K123" s="31"/>
      <c r="L123" s="32"/>
      <c r="M123" s="64"/>
      <c r="N123" s="55"/>
      <c r="O123" s="65"/>
      <c r="P123" s="131">
        <f>P124+P126</f>
        <v>0</v>
      </c>
      <c r="Q123" s="65"/>
      <c r="R123" s="131">
        <f>R124+R126</f>
        <v>0</v>
      </c>
      <c r="S123" s="65"/>
      <c r="T123" s="132">
        <f>T124+T126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77</v>
      </c>
      <c r="AU123" s="16" t="s">
        <v>122</v>
      </c>
      <c r="BK123" s="133">
        <f>BK124+BK126</f>
        <v>0</v>
      </c>
    </row>
    <row r="124" spans="1:65" s="12" customFormat="1" ht="25.9" customHeight="1">
      <c r="B124" s="134"/>
      <c r="D124" s="135" t="s">
        <v>77</v>
      </c>
      <c r="E124" s="136" t="s">
        <v>139</v>
      </c>
      <c r="F124" s="136" t="s">
        <v>140</v>
      </c>
      <c r="I124" s="137"/>
      <c r="J124" s="138">
        <f>BK124</f>
        <v>0</v>
      </c>
      <c r="L124" s="134"/>
      <c r="M124" s="139"/>
      <c r="N124" s="140"/>
      <c r="O124" s="140"/>
      <c r="P124" s="141">
        <f>P125</f>
        <v>0</v>
      </c>
      <c r="Q124" s="140"/>
      <c r="R124" s="141">
        <f>R125</f>
        <v>0</v>
      </c>
      <c r="S124" s="140"/>
      <c r="T124" s="142">
        <f>T125</f>
        <v>0</v>
      </c>
      <c r="AR124" s="135" t="s">
        <v>85</v>
      </c>
      <c r="AT124" s="143" t="s">
        <v>77</v>
      </c>
      <c r="AU124" s="143" t="s">
        <v>78</v>
      </c>
      <c r="AY124" s="135" t="s">
        <v>141</v>
      </c>
      <c r="BK124" s="144">
        <f>BK125</f>
        <v>0</v>
      </c>
    </row>
    <row r="125" spans="1:65" s="12" customFormat="1" ht="22.9" customHeight="1">
      <c r="B125" s="134"/>
      <c r="D125" s="135" t="s">
        <v>77</v>
      </c>
      <c r="E125" s="145" t="s">
        <v>142</v>
      </c>
      <c r="F125" s="145" t="s">
        <v>143</v>
      </c>
      <c r="I125" s="137"/>
      <c r="J125" s="146">
        <f>BK125</f>
        <v>0</v>
      </c>
      <c r="L125" s="134"/>
      <c r="M125" s="139"/>
      <c r="N125" s="140"/>
      <c r="O125" s="140"/>
      <c r="P125" s="141">
        <v>0</v>
      </c>
      <c r="Q125" s="140"/>
      <c r="R125" s="141">
        <v>0</v>
      </c>
      <c r="S125" s="140"/>
      <c r="T125" s="142">
        <v>0</v>
      </c>
      <c r="AR125" s="135" t="s">
        <v>85</v>
      </c>
      <c r="AT125" s="143" t="s">
        <v>77</v>
      </c>
      <c r="AU125" s="143" t="s">
        <v>85</v>
      </c>
      <c r="AY125" s="135" t="s">
        <v>141</v>
      </c>
      <c r="BK125" s="144">
        <v>0</v>
      </c>
    </row>
    <row r="126" spans="1:65" s="12" customFormat="1" ht="25.9" customHeight="1">
      <c r="B126" s="134"/>
      <c r="D126" s="135" t="s">
        <v>77</v>
      </c>
      <c r="E126" s="136" t="s">
        <v>173</v>
      </c>
      <c r="F126" s="136" t="s">
        <v>174</v>
      </c>
      <c r="I126" s="137"/>
      <c r="J126" s="138">
        <f>BK126</f>
        <v>0</v>
      </c>
      <c r="L126" s="134"/>
      <c r="M126" s="139"/>
      <c r="N126" s="140"/>
      <c r="O126" s="140"/>
      <c r="P126" s="141">
        <f>SUM(P127:P148)</f>
        <v>0</v>
      </c>
      <c r="Q126" s="140"/>
      <c r="R126" s="141">
        <f>SUM(R127:R148)</f>
        <v>0</v>
      </c>
      <c r="S126" s="140"/>
      <c r="T126" s="142">
        <f>SUM(T127:T148)</f>
        <v>0</v>
      </c>
      <c r="AR126" s="135" t="s">
        <v>149</v>
      </c>
      <c r="AT126" s="143" t="s">
        <v>77</v>
      </c>
      <c r="AU126" s="143" t="s">
        <v>78</v>
      </c>
      <c r="AY126" s="135" t="s">
        <v>141</v>
      </c>
      <c r="BK126" s="144">
        <f>SUM(BK127:BK148)</f>
        <v>0</v>
      </c>
    </row>
    <row r="127" spans="1:65" s="2" customFormat="1" ht="24.2" customHeight="1">
      <c r="A127" s="31"/>
      <c r="B127" s="147"/>
      <c r="C127" s="148" t="s">
        <v>85</v>
      </c>
      <c r="D127" s="148" t="s">
        <v>144</v>
      </c>
      <c r="E127" s="149" t="s">
        <v>214</v>
      </c>
      <c r="F127" s="150" t="s">
        <v>215</v>
      </c>
      <c r="G127" s="151" t="s">
        <v>178</v>
      </c>
      <c r="H127" s="152">
        <v>1</v>
      </c>
      <c r="I127" s="153"/>
      <c r="J127" s="154">
        <f>ROUND(I127*H127,2)</f>
        <v>0</v>
      </c>
      <c r="K127" s="150" t="s">
        <v>148</v>
      </c>
      <c r="L127" s="32"/>
      <c r="M127" s="155" t="s">
        <v>1</v>
      </c>
      <c r="N127" s="156" t="s">
        <v>43</v>
      </c>
      <c r="O127" s="57"/>
      <c r="P127" s="157">
        <f>O127*H127</f>
        <v>0</v>
      </c>
      <c r="Q127" s="157">
        <v>0</v>
      </c>
      <c r="R127" s="157">
        <f>Q127*H127</f>
        <v>0</v>
      </c>
      <c r="S127" s="157">
        <v>0</v>
      </c>
      <c r="T127" s="15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9" t="s">
        <v>179</v>
      </c>
      <c r="AT127" s="159" t="s">
        <v>144</v>
      </c>
      <c r="AU127" s="159" t="s">
        <v>85</v>
      </c>
      <c r="AY127" s="16" t="s">
        <v>141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6" t="s">
        <v>85</v>
      </c>
      <c r="BK127" s="160">
        <f>ROUND(I127*H127,2)</f>
        <v>0</v>
      </c>
      <c r="BL127" s="16" t="s">
        <v>179</v>
      </c>
      <c r="BM127" s="159" t="s">
        <v>216</v>
      </c>
    </row>
    <row r="128" spans="1:65" s="2" customFormat="1" ht="16.5" customHeight="1">
      <c r="A128" s="31"/>
      <c r="B128" s="147"/>
      <c r="C128" s="148" t="s">
        <v>87</v>
      </c>
      <c r="D128" s="148" t="s">
        <v>144</v>
      </c>
      <c r="E128" s="149" t="s">
        <v>217</v>
      </c>
      <c r="F128" s="150" t="s">
        <v>218</v>
      </c>
      <c r="G128" s="151" t="s">
        <v>178</v>
      </c>
      <c r="H128" s="152">
        <v>4</v>
      </c>
      <c r="I128" s="153"/>
      <c r="J128" s="154">
        <f>ROUND(I128*H128,2)</f>
        <v>0</v>
      </c>
      <c r="K128" s="150" t="s">
        <v>148</v>
      </c>
      <c r="L128" s="32"/>
      <c r="M128" s="155" t="s">
        <v>1</v>
      </c>
      <c r="N128" s="156" t="s">
        <v>43</v>
      </c>
      <c r="O128" s="57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9" t="s">
        <v>179</v>
      </c>
      <c r="AT128" s="159" t="s">
        <v>144</v>
      </c>
      <c r="AU128" s="159" t="s">
        <v>85</v>
      </c>
      <c r="AY128" s="16" t="s">
        <v>141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6" t="s">
        <v>85</v>
      </c>
      <c r="BK128" s="160">
        <f>ROUND(I128*H128,2)</f>
        <v>0</v>
      </c>
      <c r="BL128" s="16" t="s">
        <v>179</v>
      </c>
      <c r="BM128" s="159" t="s">
        <v>219</v>
      </c>
    </row>
    <row r="129" spans="1:65" s="13" customFormat="1" ht="11.25">
      <c r="B129" s="171"/>
      <c r="D129" s="172" t="s">
        <v>157</v>
      </c>
      <c r="E129" s="173" t="s">
        <v>1</v>
      </c>
      <c r="F129" s="174" t="s">
        <v>87</v>
      </c>
      <c r="H129" s="175">
        <v>2</v>
      </c>
      <c r="I129" s="176"/>
      <c r="L129" s="171"/>
      <c r="M129" s="177"/>
      <c r="N129" s="178"/>
      <c r="O129" s="178"/>
      <c r="P129" s="178"/>
      <c r="Q129" s="178"/>
      <c r="R129" s="178"/>
      <c r="S129" s="178"/>
      <c r="T129" s="179"/>
      <c r="AT129" s="173" t="s">
        <v>157</v>
      </c>
      <c r="AU129" s="173" t="s">
        <v>85</v>
      </c>
      <c r="AV129" s="13" t="s">
        <v>87</v>
      </c>
      <c r="AW129" s="13" t="s">
        <v>35</v>
      </c>
      <c r="AX129" s="13" t="s">
        <v>78</v>
      </c>
      <c r="AY129" s="173" t="s">
        <v>141</v>
      </c>
    </row>
    <row r="130" spans="1:65" s="13" customFormat="1" ht="11.25">
      <c r="B130" s="171"/>
      <c r="D130" s="172" t="s">
        <v>157</v>
      </c>
      <c r="E130" s="173" t="s">
        <v>1</v>
      </c>
      <c r="F130" s="174" t="s">
        <v>220</v>
      </c>
      <c r="H130" s="175">
        <v>2</v>
      </c>
      <c r="I130" s="176"/>
      <c r="L130" s="171"/>
      <c r="M130" s="177"/>
      <c r="N130" s="178"/>
      <c r="O130" s="178"/>
      <c r="P130" s="178"/>
      <c r="Q130" s="178"/>
      <c r="R130" s="178"/>
      <c r="S130" s="178"/>
      <c r="T130" s="179"/>
      <c r="AT130" s="173" t="s">
        <v>157</v>
      </c>
      <c r="AU130" s="173" t="s">
        <v>85</v>
      </c>
      <c r="AV130" s="13" t="s">
        <v>87</v>
      </c>
      <c r="AW130" s="13" t="s">
        <v>35</v>
      </c>
      <c r="AX130" s="13" t="s">
        <v>78</v>
      </c>
      <c r="AY130" s="173" t="s">
        <v>141</v>
      </c>
    </row>
    <row r="131" spans="1:65" s="14" customFormat="1" ht="11.25">
      <c r="B131" s="180"/>
      <c r="D131" s="172" t="s">
        <v>157</v>
      </c>
      <c r="E131" s="181" t="s">
        <v>1</v>
      </c>
      <c r="F131" s="182" t="s">
        <v>160</v>
      </c>
      <c r="H131" s="183">
        <v>4</v>
      </c>
      <c r="I131" s="184"/>
      <c r="L131" s="180"/>
      <c r="M131" s="185"/>
      <c r="N131" s="186"/>
      <c r="O131" s="186"/>
      <c r="P131" s="186"/>
      <c r="Q131" s="186"/>
      <c r="R131" s="186"/>
      <c r="S131" s="186"/>
      <c r="T131" s="187"/>
      <c r="AT131" s="181" t="s">
        <v>157</v>
      </c>
      <c r="AU131" s="181" t="s">
        <v>85</v>
      </c>
      <c r="AV131" s="14" t="s">
        <v>149</v>
      </c>
      <c r="AW131" s="14" t="s">
        <v>35</v>
      </c>
      <c r="AX131" s="14" t="s">
        <v>85</v>
      </c>
      <c r="AY131" s="181" t="s">
        <v>141</v>
      </c>
    </row>
    <row r="132" spans="1:65" s="2" customFormat="1" ht="24.2" customHeight="1">
      <c r="A132" s="31"/>
      <c r="B132" s="147"/>
      <c r="C132" s="148" t="s">
        <v>100</v>
      </c>
      <c r="D132" s="148" t="s">
        <v>144</v>
      </c>
      <c r="E132" s="149" t="s">
        <v>221</v>
      </c>
      <c r="F132" s="150" t="s">
        <v>222</v>
      </c>
      <c r="G132" s="151" t="s">
        <v>178</v>
      </c>
      <c r="H132" s="152">
        <v>4</v>
      </c>
      <c r="I132" s="153"/>
      <c r="J132" s="154">
        <f>ROUND(I132*H132,2)</f>
        <v>0</v>
      </c>
      <c r="K132" s="150" t="s">
        <v>148</v>
      </c>
      <c r="L132" s="32"/>
      <c r="M132" s="155" t="s">
        <v>1</v>
      </c>
      <c r="N132" s="156" t="s">
        <v>43</v>
      </c>
      <c r="O132" s="57"/>
      <c r="P132" s="157">
        <f>O132*H132</f>
        <v>0</v>
      </c>
      <c r="Q132" s="157">
        <v>0</v>
      </c>
      <c r="R132" s="157">
        <f>Q132*H132</f>
        <v>0</v>
      </c>
      <c r="S132" s="157">
        <v>0</v>
      </c>
      <c r="T132" s="158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9" t="s">
        <v>179</v>
      </c>
      <c r="AT132" s="159" t="s">
        <v>144</v>
      </c>
      <c r="AU132" s="159" t="s">
        <v>85</v>
      </c>
      <c r="AY132" s="16" t="s">
        <v>141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16" t="s">
        <v>85</v>
      </c>
      <c r="BK132" s="160">
        <f>ROUND(I132*H132,2)</f>
        <v>0</v>
      </c>
      <c r="BL132" s="16" t="s">
        <v>179</v>
      </c>
      <c r="BM132" s="159" t="s">
        <v>223</v>
      </c>
    </row>
    <row r="133" spans="1:65" s="13" customFormat="1" ht="11.25">
      <c r="B133" s="171"/>
      <c r="D133" s="172" t="s">
        <v>157</v>
      </c>
      <c r="E133" s="173" t="s">
        <v>1</v>
      </c>
      <c r="F133" s="174" t="s">
        <v>87</v>
      </c>
      <c r="H133" s="175">
        <v>2</v>
      </c>
      <c r="I133" s="176"/>
      <c r="L133" s="171"/>
      <c r="M133" s="177"/>
      <c r="N133" s="178"/>
      <c r="O133" s="178"/>
      <c r="P133" s="178"/>
      <c r="Q133" s="178"/>
      <c r="R133" s="178"/>
      <c r="S133" s="178"/>
      <c r="T133" s="179"/>
      <c r="AT133" s="173" t="s">
        <v>157</v>
      </c>
      <c r="AU133" s="173" t="s">
        <v>85</v>
      </c>
      <c r="AV133" s="13" t="s">
        <v>87</v>
      </c>
      <c r="AW133" s="13" t="s">
        <v>35</v>
      </c>
      <c r="AX133" s="13" t="s">
        <v>78</v>
      </c>
      <c r="AY133" s="173" t="s">
        <v>141</v>
      </c>
    </row>
    <row r="134" spans="1:65" s="13" customFormat="1" ht="11.25">
      <c r="B134" s="171"/>
      <c r="D134" s="172" t="s">
        <v>157</v>
      </c>
      <c r="E134" s="173" t="s">
        <v>1</v>
      </c>
      <c r="F134" s="174" t="s">
        <v>220</v>
      </c>
      <c r="H134" s="175">
        <v>2</v>
      </c>
      <c r="I134" s="176"/>
      <c r="L134" s="171"/>
      <c r="M134" s="177"/>
      <c r="N134" s="178"/>
      <c r="O134" s="178"/>
      <c r="P134" s="178"/>
      <c r="Q134" s="178"/>
      <c r="R134" s="178"/>
      <c r="S134" s="178"/>
      <c r="T134" s="179"/>
      <c r="AT134" s="173" t="s">
        <v>157</v>
      </c>
      <c r="AU134" s="173" t="s">
        <v>85</v>
      </c>
      <c r="AV134" s="13" t="s">
        <v>87</v>
      </c>
      <c r="AW134" s="13" t="s">
        <v>35</v>
      </c>
      <c r="AX134" s="13" t="s">
        <v>78</v>
      </c>
      <c r="AY134" s="173" t="s">
        <v>141</v>
      </c>
    </row>
    <row r="135" spans="1:65" s="14" customFormat="1" ht="11.25">
      <c r="B135" s="180"/>
      <c r="D135" s="172" t="s">
        <v>157</v>
      </c>
      <c r="E135" s="181" t="s">
        <v>1</v>
      </c>
      <c r="F135" s="182" t="s">
        <v>160</v>
      </c>
      <c r="H135" s="183">
        <v>4</v>
      </c>
      <c r="I135" s="184"/>
      <c r="L135" s="180"/>
      <c r="M135" s="185"/>
      <c r="N135" s="186"/>
      <c r="O135" s="186"/>
      <c r="P135" s="186"/>
      <c r="Q135" s="186"/>
      <c r="R135" s="186"/>
      <c r="S135" s="186"/>
      <c r="T135" s="187"/>
      <c r="AT135" s="181" t="s">
        <v>157</v>
      </c>
      <c r="AU135" s="181" t="s">
        <v>85</v>
      </c>
      <c r="AV135" s="14" t="s">
        <v>149</v>
      </c>
      <c r="AW135" s="14" t="s">
        <v>35</v>
      </c>
      <c r="AX135" s="14" t="s">
        <v>85</v>
      </c>
      <c r="AY135" s="181" t="s">
        <v>141</v>
      </c>
    </row>
    <row r="136" spans="1:65" s="2" customFormat="1" ht="24.2" customHeight="1">
      <c r="A136" s="31"/>
      <c r="B136" s="147"/>
      <c r="C136" s="148" t="s">
        <v>149</v>
      </c>
      <c r="D136" s="148" t="s">
        <v>144</v>
      </c>
      <c r="E136" s="149" t="s">
        <v>224</v>
      </c>
      <c r="F136" s="150" t="s">
        <v>225</v>
      </c>
      <c r="G136" s="151" t="s">
        <v>178</v>
      </c>
      <c r="H136" s="152">
        <v>20</v>
      </c>
      <c r="I136" s="153"/>
      <c r="J136" s="154">
        <f>ROUND(I136*H136,2)</f>
        <v>0</v>
      </c>
      <c r="K136" s="150" t="s">
        <v>148</v>
      </c>
      <c r="L136" s="32"/>
      <c r="M136" s="155" t="s">
        <v>1</v>
      </c>
      <c r="N136" s="156" t="s">
        <v>43</v>
      </c>
      <c r="O136" s="57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9" t="s">
        <v>179</v>
      </c>
      <c r="AT136" s="159" t="s">
        <v>144</v>
      </c>
      <c r="AU136" s="159" t="s">
        <v>85</v>
      </c>
      <c r="AY136" s="16" t="s">
        <v>141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16" t="s">
        <v>85</v>
      </c>
      <c r="BK136" s="160">
        <f>ROUND(I136*H136,2)</f>
        <v>0</v>
      </c>
      <c r="BL136" s="16" t="s">
        <v>179</v>
      </c>
      <c r="BM136" s="159" t="s">
        <v>226</v>
      </c>
    </row>
    <row r="137" spans="1:65" s="13" customFormat="1" ht="11.25">
      <c r="B137" s="171"/>
      <c r="D137" s="172" t="s">
        <v>157</v>
      </c>
      <c r="E137" s="173" t="s">
        <v>1</v>
      </c>
      <c r="F137" s="174" t="s">
        <v>227</v>
      </c>
      <c r="H137" s="175">
        <v>8</v>
      </c>
      <c r="I137" s="176"/>
      <c r="L137" s="171"/>
      <c r="M137" s="177"/>
      <c r="N137" s="178"/>
      <c r="O137" s="178"/>
      <c r="P137" s="178"/>
      <c r="Q137" s="178"/>
      <c r="R137" s="178"/>
      <c r="S137" s="178"/>
      <c r="T137" s="179"/>
      <c r="AT137" s="173" t="s">
        <v>157</v>
      </c>
      <c r="AU137" s="173" t="s">
        <v>85</v>
      </c>
      <c r="AV137" s="13" t="s">
        <v>87</v>
      </c>
      <c r="AW137" s="13" t="s">
        <v>35</v>
      </c>
      <c r="AX137" s="13" t="s">
        <v>78</v>
      </c>
      <c r="AY137" s="173" t="s">
        <v>141</v>
      </c>
    </row>
    <row r="138" spans="1:65" s="13" customFormat="1" ht="11.25">
      <c r="B138" s="171"/>
      <c r="D138" s="172" t="s">
        <v>157</v>
      </c>
      <c r="E138" s="173" t="s">
        <v>1</v>
      </c>
      <c r="F138" s="174" t="s">
        <v>228</v>
      </c>
      <c r="H138" s="175">
        <v>8</v>
      </c>
      <c r="I138" s="176"/>
      <c r="L138" s="171"/>
      <c r="M138" s="177"/>
      <c r="N138" s="178"/>
      <c r="O138" s="178"/>
      <c r="P138" s="178"/>
      <c r="Q138" s="178"/>
      <c r="R138" s="178"/>
      <c r="S138" s="178"/>
      <c r="T138" s="179"/>
      <c r="AT138" s="173" t="s">
        <v>157</v>
      </c>
      <c r="AU138" s="173" t="s">
        <v>85</v>
      </c>
      <c r="AV138" s="13" t="s">
        <v>87</v>
      </c>
      <c r="AW138" s="13" t="s">
        <v>35</v>
      </c>
      <c r="AX138" s="13" t="s">
        <v>78</v>
      </c>
      <c r="AY138" s="173" t="s">
        <v>141</v>
      </c>
    </row>
    <row r="139" spans="1:65" s="13" customFormat="1" ht="11.25">
      <c r="B139" s="171"/>
      <c r="D139" s="172" t="s">
        <v>157</v>
      </c>
      <c r="E139" s="173" t="s">
        <v>1</v>
      </c>
      <c r="F139" s="174" t="s">
        <v>229</v>
      </c>
      <c r="H139" s="175">
        <v>4</v>
      </c>
      <c r="I139" s="176"/>
      <c r="L139" s="171"/>
      <c r="M139" s="177"/>
      <c r="N139" s="178"/>
      <c r="O139" s="178"/>
      <c r="P139" s="178"/>
      <c r="Q139" s="178"/>
      <c r="R139" s="178"/>
      <c r="S139" s="178"/>
      <c r="T139" s="179"/>
      <c r="AT139" s="173" t="s">
        <v>157</v>
      </c>
      <c r="AU139" s="173" t="s">
        <v>85</v>
      </c>
      <c r="AV139" s="13" t="s">
        <v>87</v>
      </c>
      <c r="AW139" s="13" t="s">
        <v>35</v>
      </c>
      <c r="AX139" s="13" t="s">
        <v>78</v>
      </c>
      <c r="AY139" s="173" t="s">
        <v>141</v>
      </c>
    </row>
    <row r="140" spans="1:65" s="14" customFormat="1" ht="11.25">
      <c r="B140" s="180"/>
      <c r="D140" s="172" t="s">
        <v>157</v>
      </c>
      <c r="E140" s="181" t="s">
        <v>1</v>
      </c>
      <c r="F140" s="182" t="s">
        <v>160</v>
      </c>
      <c r="H140" s="183">
        <v>20</v>
      </c>
      <c r="I140" s="184"/>
      <c r="L140" s="180"/>
      <c r="M140" s="185"/>
      <c r="N140" s="186"/>
      <c r="O140" s="186"/>
      <c r="P140" s="186"/>
      <c r="Q140" s="186"/>
      <c r="R140" s="186"/>
      <c r="S140" s="186"/>
      <c r="T140" s="187"/>
      <c r="AT140" s="181" t="s">
        <v>157</v>
      </c>
      <c r="AU140" s="181" t="s">
        <v>85</v>
      </c>
      <c r="AV140" s="14" t="s">
        <v>149</v>
      </c>
      <c r="AW140" s="14" t="s">
        <v>35</v>
      </c>
      <c r="AX140" s="14" t="s">
        <v>85</v>
      </c>
      <c r="AY140" s="181" t="s">
        <v>141</v>
      </c>
    </row>
    <row r="141" spans="1:65" s="2" customFormat="1" ht="44.25" customHeight="1">
      <c r="A141" s="31"/>
      <c r="B141" s="147"/>
      <c r="C141" s="148" t="s">
        <v>142</v>
      </c>
      <c r="D141" s="148" t="s">
        <v>144</v>
      </c>
      <c r="E141" s="149" t="s">
        <v>230</v>
      </c>
      <c r="F141" s="150" t="s">
        <v>231</v>
      </c>
      <c r="G141" s="151" t="s">
        <v>178</v>
      </c>
      <c r="H141" s="152">
        <v>16</v>
      </c>
      <c r="I141" s="153"/>
      <c r="J141" s="154">
        <f>ROUND(I141*H141,2)</f>
        <v>0</v>
      </c>
      <c r="K141" s="150" t="s">
        <v>148</v>
      </c>
      <c r="L141" s="32"/>
      <c r="M141" s="155" t="s">
        <v>1</v>
      </c>
      <c r="N141" s="156" t="s">
        <v>43</v>
      </c>
      <c r="O141" s="57"/>
      <c r="P141" s="157">
        <f>O141*H141</f>
        <v>0</v>
      </c>
      <c r="Q141" s="157">
        <v>0</v>
      </c>
      <c r="R141" s="157">
        <f>Q141*H141</f>
        <v>0</v>
      </c>
      <c r="S141" s="157">
        <v>0</v>
      </c>
      <c r="T141" s="15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9" t="s">
        <v>179</v>
      </c>
      <c r="AT141" s="159" t="s">
        <v>144</v>
      </c>
      <c r="AU141" s="159" t="s">
        <v>85</v>
      </c>
      <c r="AY141" s="16" t="s">
        <v>141</v>
      </c>
      <c r="BE141" s="160">
        <f>IF(N141="základní",J141,0)</f>
        <v>0</v>
      </c>
      <c r="BF141" s="160">
        <f>IF(N141="snížená",J141,0)</f>
        <v>0</v>
      </c>
      <c r="BG141" s="160">
        <f>IF(N141="zákl. přenesená",J141,0)</f>
        <v>0</v>
      </c>
      <c r="BH141" s="160">
        <f>IF(N141="sníž. přenesená",J141,0)</f>
        <v>0</v>
      </c>
      <c r="BI141" s="160">
        <f>IF(N141="nulová",J141,0)</f>
        <v>0</v>
      </c>
      <c r="BJ141" s="16" t="s">
        <v>85</v>
      </c>
      <c r="BK141" s="160">
        <f>ROUND(I141*H141,2)</f>
        <v>0</v>
      </c>
      <c r="BL141" s="16" t="s">
        <v>179</v>
      </c>
      <c r="BM141" s="159" t="s">
        <v>232</v>
      </c>
    </row>
    <row r="142" spans="1:65" s="13" customFormat="1" ht="11.25">
      <c r="B142" s="171"/>
      <c r="D142" s="172" t="s">
        <v>157</v>
      </c>
      <c r="E142" s="173" t="s">
        <v>1</v>
      </c>
      <c r="F142" s="174" t="s">
        <v>155</v>
      </c>
      <c r="H142" s="175">
        <v>8</v>
      </c>
      <c r="I142" s="176"/>
      <c r="L142" s="171"/>
      <c r="M142" s="177"/>
      <c r="N142" s="178"/>
      <c r="O142" s="178"/>
      <c r="P142" s="178"/>
      <c r="Q142" s="178"/>
      <c r="R142" s="178"/>
      <c r="S142" s="178"/>
      <c r="T142" s="179"/>
      <c r="AT142" s="173" t="s">
        <v>157</v>
      </c>
      <c r="AU142" s="173" t="s">
        <v>85</v>
      </c>
      <c r="AV142" s="13" t="s">
        <v>87</v>
      </c>
      <c r="AW142" s="13" t="s">
        <v>35</v>
      </c>
      <c r="AX142" s="13" t="s">
        <v>78</v>
      </c>
      <c r="AY142" s="173" t="s">
        <v>141</v>
      </c>
    </row>
    <row r="143" spans="1:65" s="13" customFormat="1" ht="11.25">
      <c r="B143" s="171"/>
      <c r="D143" s="172" t="s">
        <v>157</v>
      </c>
      <c r="E143" s="173" t="s">
        <v>1</v>
      </c>
      <c r="F143" s="174" t="s">
        <v>233</v>
      </c>
      <c r="H143" s="175">
        <v>8</v>
      </c>
      <c r="I143" s="176"/>
      <c r="L143" s="171"/>
      <c r="M143" s="177"/>
      <c r="N143" s="178"/>
      <c r="O143" s="178"/>
      <c r="P143" s="178"/>
      <c r="Q143" s="178"/>
      <c r="R143" s="178"/>
      <c r="S143" s="178"/>
      <c r="T143" s="179"/>
      <c r="AT143" s="173" t="s">
        <v>157</v>
      </c>
      <c r="AU143" s="173" t="s">
        <v>85</v>
      </c>
      <c r="AV143" s="13" t="s">
        <v>87</v>
      </c>
      <c r="AW143" s="13" t="s">
        <v>35</v>
      </c>
      <c r="AX143" s="13" t="s">
        <v>78</v>
      </c>
      <c r="AY143" s="173" t="s">
        <v>141</v>
      </c>
    </row>
    <row r="144" spans="1:65" s="14" customFormat="1" ht="11.25">
      <c r="B144" s="180"/>
      <c r="D144" s="172" t="s">
        <v>157</v>
      </c>
      <c r="E144" s="181" t="s">
        <v>1</v>
      </c>
      <c r="F144" s="182" t="s">
        <v>160</v>
      </c>
      <c r="H144" s="183">
        <v>16</v>
      </c>
      <c r="I144" s="184"/>
      <c r="L144" s="180"/>
      <c r="M144" s="185"/>
      <c r="N144" s="186"/>
      <c r="O144" s="186"/>
      <c r="P144" s="186"/>
      <c r="Q144" s="186"/>
      <c r="R144" s="186"/>
      <c r="S144" s="186"/>
      <c r="T144" s="187"/>
      <c r="AT144" s="181" t="s">
        <v>157</v>
      </c>
      <c r="AU144" s="181" t="s">
        <v>85</v>
      </c>
      <c r="AV144" s="14" t="s">
        <v>149</v>
      </c>
      <c r="AW144" s="14" t="s">
        <v>35</v>
      </c>
      <c r="AX144" s="14" t="s">
        <v>85</v>
      </c>
      <c r="AY144" s="181" t="s">
        <v>141</v>
      </c>
    </row>
    <row r="145" spans="1:65" s="2" customFormat="1" ht="16.5" customHeight="1">
      <c r="A145" s="31"/>
      <c r="B145" s="147"/>
      <c r="C145" s="148" t="s">
        <v>175</v>
      </c>
      <c r="D145" s="148" t="s">
        <v>144</v>
      </c>
      <c r="E145" s="149" t="s">
        <v>234</v>
      </c>
      <c r="F145" s="150" t="s">
        <v>235</v>
      </c>
      <c r="G145" s="151" t="s">
        <v>178</v>
      </c>
      <c r="H145" s="152">
        <v>16</v>
      </c>
      <c r="I145" s="153"/>
      <c r="J145" s="154">
        <f>ROUND(I145*H145,2)</f>
        <v>0</v>
      </c>
      <c r="K145" s="150" t="s">
        <v>148</v>
      </c>
      <c r="L145" s="32"/>
      <c r="M145" s="155" t="s">
        <v>1</v>
      </c>
      <c r="N145" s="156" t="s">
        <v>43</v>
      </c>
      <c r="O145" s="57"/>
      <c r="P145" s="157">
        <f>O145*H145</f>
        <v>0</v>
      </c>
      <c r="Q145" s="157">
        <v>0</v>
      </c>
      <c r="R145" s="157">
        <f>Q145*H145</f>
        <v>0</v>
      </c>
      <c r="S145" s="157">
        <v>0</v>
      </c>
      <c r="T145" s="158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9" t="s">
        <v>179</v>
      </c>
      <c r="AT145" s="159" t="s">
        <v>144</v>
      </c>
      <c r="AU145" s="159" t="s">
        <v>85</v>
      </c>
      <c r="AY145" s="16" t="s">
        <v>141</v>
      </c>
      <c r="BE145" s="160">
        <f>IF(N145="základní",J145,0)</f>
        <v>0</v>
      </c>
      <c r="BF145" s="160">
        <f>IF(N145="snížená",J145,0)</f>
        <v>0</v>
      </c>
      <c r="BG145" s="160">
        <f>IF(N145="zákl. přenesená",J145,0)</f>
        <v>0</v>
      </c>
      <c r="BH145" s="160">
        <f>IF(N145="sníž. přenesená",J145,0)</f>
        <v>0</v>
      </c>
      <c r="BI145" s="160">
        <f>IF(N145="nulová",J145,0)</f>
        <v>0</v>
      </c>
      <c r="BJ145" s="16" t="s">
        <v>85</v>
      </c>
      <c r="BK145" s="160">
        <f>ROUND(I145*H145,2)</f>
        <v>0</v>
      </c>
      <c r="BL145" s="16" t="s">
        <v>179</v>
      </c>
      <c r="BM145" s="159" t="s">
        <v>236</v>
      </c>
    </row>
    <row r="146" spans="1:65" s="13" customFormat="1" ht="11.25">
      <c r="B146" s="171"/>
      <c r="D146" s="172" t="s">
        <v>157</v>
      </c>
      <c r="E146" s="173" t="s">
        <v>1</v>
      </c>
      <c r="F146" s="174" t="s">
        <v>155</v>
      </c>
      <c r="H146" s="175">
        <v>8</v>
      </c>
      <c r="I146" s="176"/>
      <c r="L146" s="171"/>
      <c r="M146" s="177"/>
      <c r="N146" s="178"/>
      <c r="O146" s="178"/>
      <c r="P146" s="178"/>
      <c r="Q146" s="178"/>
      <c r="R146" s="178"/>
      <c r="S146" s="178"/>
      <c r="T146" s="179"/>
      <c r="AT146" s="173" t="s">
        <v>157</v>
      </c>
      <c r="AU146" s="173" t="s">
        <v>85</v>
      </c>
      <c r="AV146" s="13" t="s">
        <v>87</v>
      </c>
      <c r="AW146" s="13" t="s">
        <v>35</v>
      </c>
      <c r="AX146" s="13" t="s">
        <v>78</v>
      </c>
      <c r="AY146" s="173" t="s">
        <v>141</v>
      </c>
    </row>
    <row r="147" spans="1:65" s="13" customFormat="1" ht="11.25">
      <c r="B147" s="171"/>
      <c r="D147" s="172" t="s">
        <v>157</v>
      </c>
      <c r="E147" s="173" t="s">
        <v>1</v>
      </c>
      <c r="F147" s="174" t="s">
        <v>233</v>
      </c>
      <c r="H147" s="175">
        <v>8</v>
      </c>
      <c r="I147" s="176"/>
      <c r="L147" s="171"/>
      <c r="M147" s="177"/>
      <c r="N147" s="178"/>
      <c r="O147" s="178"/>
      <c r="P147" s="178"/>
      <c r="Q147" s="178"/>
      <c r="R147" s="178"/>
      <c r="S147" s="178"/>
      <c r="T147" s="179"/>
      <c r="AT147" s="173" t="s">
        <v>157</v>
      </c>
      <c r="AU147" s="173" t="s">
        <v>85</v>
      </c>
      <c r="AV147" s="13" t="s">
        <v>87</v>
      </c>
      <c r="AW147" s="13" t="s">
        <v>35</v>
      </c>
      <c r="AX147" s="13" t="s">
        <v>78</v>
      </c>
      <c r="AY147" s="173" t="s">
        <v>141</v>
      </c>
    </row>
    <row r="148" spans="1:65" s="14" customFormat="1" ht="11.25">
      <c r="B148" s="180"/>
      <c r="D148" s="172" t="s">
        <v>157</v>
      </c>
      <c r="E148" s="181" t="s">
        <v>1</v>
      </c>
      <c r="F148" s="182" t="s">
        <v>160</v>
      </c>
      <c r="H148" s="183">
        <v>16</v>
      </c>
      <c r="I148" s="184"/>
      <c r="L148" s="180"/>
      <c r="M148" s="192"/>
      <c r="N148" s="193"/>
      <c r="O148" s="193"/>
      <c r="P148" s="193"/>
      <c r="Q148" s="193"/>
      <c r="R148" s="193"/>
      <c r="S148" s="193"/>
      <c r="T148" s="194"/>
      <c r="AT148" s="181" t="s">
        <v>157</v>
      </c>
      <c r="AU148" s="181" t="s">
        <v>85</v>
      </c>
      <c r="AV148" s="14" t="s">
        <v>149</v>
      </c>
      <c r="AW148" s="14" t="s">
        <v>35</v>
      </c>
      <c r="AX148" s="14" t="s">
        <v>85</v>
      </c>
      <c r="AY148" s="181" t="s">
        <v>141</v>
      </c>
    </row>
    <row r="149" spans="1:65" s="2" customFormat="1" ht="6.95" customHeight="1">
      <c r="A149" s="31"/>
      <c r="B149" s="46"/>
      <c r="C149" s="47"/>
      <c r="D149" s="47"/>
      <c r="E149" s="47"/>
      <c r="F149" s="47"/>
      <c r="G149" s="47"/>
      <c r="H149" s="47"/>
      <c r="I149" s="47"/>
      <c r="J149" s="47"/>
      <c r="K149" s="47"/>
      <c r="L149" s="32"/>
      <c r="M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</sheetData>
  <autoFilter ref="C122:K148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99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1:46" s="1" customFormat="1" ht="24.95" hidden="1" customHeight="1">
      <c r="B4" s="19"/>
      <c r="D4" s="20" t="s">
        <v>115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47" t="str">
        <f>'Rekapitulace stavby'!K6</f>
        <v>Oprava trati v úseku Český Těšín - Havířov 2.etapa</v>
      </c>
      <c r="F7" s="248"/>
      <c r="G7" s="248"/>
      <c r="H7" s="248"/>
      <c r="L7" s="19"/>
    </row>
    <row r="8" spans="1:46" s="1" customFormat="1" ht="12" hidden="1" customHeight="1">
      <c r="B8" s="19"/>
      <c r="D8" s="26" t="s">
        <v>116</v>
      </c>
      <c r="L8" s="19"/>
    </row>
    <row r="9" spans="1:46" s="2" customFormat="1" ht="16.5" hidden="1" customHeight="1">
      <c r="A9" s="31"/>
      <c r="B9" s="32"/>
      <c r="C9" s="31"/>
      <c r="D9" s="31"/>
      <c r="E9" s="247" t="s">
        <v>237</v>
      </c>
      <c r="F9" s="249"/>
      <c r="G9" s="249"/>
      <c r="H9" s="249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2"/>
      <c r="C10" s="31"/>
      <c r="D10" s="26" t="s">
        <v>212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2"/>
      <c r="C11" s="31"/>
      <c r="D11" s="31"/>
      <c r="E11" s="208" t="s">
        <v>238</v>
      </c>
      <c r="F11" s="249"/>
      <c r="G11" s="249"/>
      <c r="H11" s="249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 hidden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20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22</v>
      </c>
      <c r="E14" s="31"/>
      <c r="F14" s="24" t="s">
        <v>23</v>
      </c>
      <c r="G14" s="31"/>
      <c r="H14" s="31"/>
      <c r="I14" s="26" t="s">
        <v>24</v>
      </c>
      <c r="J14" s="54" t="str">
        <f>'Rekapitulace stavby'!AN8</f>
        <v>31. 1. 2023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2"/>
      <c r="C16" s="31"/>
      <c r="D16" s="26" t="s">
        <v>26</v>
      </c>
      <c r="E16" s="31"/>
      <c r="F16" s="31"/>
      <c r="G16" s="31"/>
      <c r="H16" s="31"/>
      <c r="I16" s="26" t="s">
        <v>27</v>
      </c>
      <c r="J16" s="24" t="s">
        <v>28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2"/>
      <c r="C17" s="31"/>
      <c r="D17" s="31"/>
      <c r="E17" s="24" t="s">
        <v>29</v>
      </c>
      <c r="F17" s="31"/>
      <c r="G17" s="31"/>
      <c r="H17" s="31"/>
      <c r="I17" s="26" t="s">
        <v>30</v>
      </c>
      <c r="J17" s="24" t="s">
        <v>31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2"/>
      <c r="C19" s="31"/>
      <c r="D19" s="26" t="s">
        <v>32</v>
      </c>
      <c r="E19" s="31"/>
      <c r="F19" s="31"/>
      <c r="G19" s="31"/>
      <c r="H19" s="31"/>
      <c r="I19" s="26" t="s">
        <v>27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2"/>
      <c r="C20" s="31"/>
      <c r="D20" s="31"/>
      <c r="E20" s="250" t="str">
        <f>'Rekapitulace stavby'!E14</f>
        <v>Vyplň údaj</v>
      </c>
      <c r="F20" s="213"/>
      <c r="G20" s="213"/>
      <c r="H20" s="213"/>
      <c r="I20" s="26" t="s">
        <v>30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2"/>
      <c r="C22" s="31"/>
      <c r="D22" s="26" t="s">
        <v>34</v>
      </c>
      <c r="E22" s="31"/>
      <c r="F22" s="31"/>
      <c r="G22" s="31"/>
      <c r="H22" s="31"/>
      <c r="I22" s="26" t="s">
        <v>27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30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2"/>
      <c r="C25" s="31"/>
      <c r="D25" s="26" t="s">
        <v>36</v>
      </c>
      <c r="E25" s="31"/>
      <c r="F25" s="31"/>
      <c r="G25" s="31"/>
      <c r="H25" s="31"/>
      <c r="I25" s="26" t="s">
        <v>27</v>
      </c>
      <c r="J25" s="24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2"/>
      <c r="C26" s="31"/>
      <c r="D26" s="31"/>
      <c r="E26" s="24" t="str">
        <f>IF('Rekapitulace stavby'!E20="","",'Rekapitulace stavby'!E20)</f>
        <v xml:space="preserve"> </v>
      </c>
      <c r="F26" s="31"/>
      <c r="G26" s="31"/>
      <c r="H26" s="31"/>
      <c r="I26" s="26" t="s">
        <v>30</v>
      </c>
      <c r="J26" s="24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2"/>
      <c r="C28" s="31"/>
      <c r="D28" s="26" t="s">
        <v>37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98"/>
      <c r="B29" s="99"/>
      <c r="C29" s="98"/>
      <c r="D29" s="98"/>
      <c r="E29" s="218" t="s">
        <v>1</v>
      </c>
      <c r="F29" s="218"/>
      <c r="G29" s="218"/>
      <c r="H29" s="218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hidden="1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2"/>
      <c r="C32" s="31"/>
      <c r="D32" s="101" t="s">
        <v>38</v>
      </c>
      <c r="E32" s="31"/>
      <c r="F32" s="31"/>
      <c r="G32" s="31"/>
      <c r="H32" s="31"/>
      <c r="I32" s="31"/>
      <c r="J32" s="70">
        <f>ROUND(J123,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31"/>
      <c r="F34" s="35" t="s">
        <v>40</v>
      </c>
      <c r="G34" s="31"/>
      <c r="H34" s="31"/>
      <c r="I34" s="35" t="s">
        <v>39</v>
      </c>
      <c r="J34" s="35" t="s">
        <v>41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102" t="s">
        <v>42</v>
      </c>
      <c r="E35" s="26" t="s">
        <v>43</v>
      </c>
      <c r="F35" s="103">
        <f>ROUND((SUM(BE123:BE142)),  2)</f>
        <v>0</v>
      </c>
      <c r="G35" s="31"/>
      <c r="H35" s="31"/>
      <c r="I35" s="104">
        <v>0.21</v>
      </c>
      <c r="J35" s="103">
        <f>ROUND(((SUM(BE123:BE142))*I35),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44</v>
      </c>
      <c r="F36" s="103">
        <f>ROUND((SUM(BF123:BF142)),  2)</f>
        <v>0</v>
      </c>
      <c r="G36" s="31"/>
      <c r="H36" s="31"/>
      <c r="I36" s="104">
        <v>0.15</v>
      </c>
      <c r="J36" s="103">
        <f>ROUND(((SUM(BF123:BF142))*I36),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45</v>
      </c>
      <c r="F37" s="103">
        <f>ROUND((SUM(BG123:BG142)),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46</v>
      </c>
      <c r="F38" s="103">
        <f>ROUND((SUM(BH123:BH142)),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47</v>
      </c>
      <c r="F39" s="103">
        <f>ROUND((SUM(BI123:BI142)),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2"/>
      <c r="C41" s="105"/>
      <c r="D41" s="106" t="s">
        <v>48</v>
      </c>
      <c r="E41" s="59"/>
      <c r="F41" s="59"/>
      <c r="G41" s="107" t="s">
        <v>49</v>
      </c>
      <c r="H41" s="108" t="s">
        <v>50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53</v>
      </c>
      <c r="E61" s="34"/>
      <c r="F61" s="111" t="s">
        <v>54</v>
      </c>
      <c r="G61" s="44" t="s">
        <v>53</v>
      </c>
      <c r="H61" s="34"/>
      <c r="I61" s="34"/>
      <c r="J61" s="112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53</v>
      </c>
      <c r="E76" s="34"/>
      <c r="F76" s="111" t="s">
        <v>54</v>
      </c>
      <c r="G76" s="44" t="s">
        <v>53</v>
      </c>
      <c r="H76" s="34"/>
      <c r="I76" s="34"/>
      <c r="J76" s="112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7" t="str">
        <f>E7</f>
        <v>Oprava trati v úseku Český Těšín - Havířov 2.etapa</v>
      </c>
      <c r="F85" s="248"/>
      <c r="G85" s="248"/>
      <c r="H85" s="248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116</v>
      </c>
      <c r="L86" s="19"/>
    </row>
    <row r="87" spans="1:31" s="2" customFormat="1" ht="16.5" customHeight="1">
      <c r="A87" s="31"/>
      <c r="B87" s="32"/>
      <c r="C87" s="31"/>
      <c r="D87" s="31"/>
      <c r="E87" s="247" t="s">
        <v>237</v>
      </c>
      <c r="F87" s="249"/>
      <c r="G87" s="249"/>
      <c r="H87" s="249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212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08" t="str">
        <f>E11</f>
        <v>SO 02.1. - 2.TK Český Těšín - Albrechtice u Českého Těšína, km 2,900 - 4,000</v>
      </c>
      <c r="F89" s="249"/>
      <c r="G89" s="249"/>
      <c r="H89" s="249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22</v>
      </c>
      <c r="D91" s="31"/>
      <c r="E91" s="31"/>
      <c r="F91" s="24" t="str">
        <f>F14</f>
        <v xml:space="preserve"> </v>
      </c>
      <c r="G91" s="31"/>
      <c r="H91" s="31"/>
      <c r="I91" s="26" t="s">
        <v>24</v>
      </c>
      <c r="J91" s="54" t="str">
        <f>IF(J14="","",J14)</f>
        <v>31. 1. 2023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26</v>
      </c>
      <c r="D93" s="31"/>
      <c r="E93" s="31"/>
      <c r="F93" s="24" t="str">
        <f>E17</f>
        <v>Správa železnic,s.o.,OŘ Ostrava,ST Ostrava</v>
      </c>
      <c r="G93" s="31"/>
      <c r="H93" s="31"/>
      <c r="I93" s="26" t="s">
        <v>34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32</v>
      </c>
      <c r="D94" s="31"/>
      <c r="E94" s="31"/>
      <c r="F94" s="24" t="str">
        <f>IF(E20="","",E20)</f>
        <v>Vyplň údaj</v>
      </c>
      <c r="G94" s="31"/>
      <c r="H94" s="31"/>
      <c r="I94" s="26" t="s">
        <v>36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119</v>
      </c>
      <c r="D96" s="105"/>
      <c r="E96" s="105"/>
      <c r="F96" s="105"/>
      <c r="G96" s="105"/>
      <c r="H96" s="105"/>
      <c r="I96" s="105"/>
      <c r="J96" s="114" t="s">
        <v>120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121</v>
      </c>
      <c r="D98" s="31"/>
      <c r="E98" s="31"/>
      <c r="F98" s="31"/>
      <c r="G98" s="31"/>
      <c r="H98" s="31"/>
      <c r="I98" s="31"/>
      <c r="J98" s="70">
        <f>J123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122</v>
      </c>
    </row>
    <row r="99" spans="1:47" s="9" customFormat="1" ht="24.95" customHeight="1">
      <c r="B99" s="116"/>
      <c r="D99" s="117" t="s">
        <v>123</v>
      </c>
      <c r="E99" s="118"/>
      <c r="F99" s="118"/>
      <c r="G99" s="118"/>
      <c r="H99" s="118"/>
      <c r="I99" s="118"/>
      <c r="J99" s="119">
        <f>J124</f>
        <v>0</v>
      </c>
      <c r="L99" s="116"/>
    </row>
    <row r="100" spans="1:47" s="10" customFormat="1" ht="19.899999999999999" customHeight="1">
      <c r="B100" s="120"/>
      <c r="D100" s="121" t="s">
        <v>124</v>
      </c>
      <c r="E100" s="122"/>
      <c r="F100" s="122"/>
      <c r="G100" s="122"/>
      <c r="H100" s="122"/>
      <c r="I100" s="122"/>
      <c r="J100" s="123">
        <f>J125</f>
        <v>0</v>
      </c>
      <c r="L100" s="120"/>
    </row>
    <row r="101" spans="1:47" s="9" customFormat="1" ht="24.95" customHeight="1">
      <c r="B101" s="116"/>
      <c r="D101" s="117" t="s">
        <v>125</v>
      </c>
      <c r="E101" s="118"/>
      <c r="F101" s="118"/>
      <c r="G101" s="118"/>
      <c r="H101" s="118"/>
      <c r="I101" s="118"/>
      <c r="J101" s="119">
        <f>J136</f>
        <v>0</v>
      </c>
      <c r="L101" s="116"/>
    </row>
    <row r="102" spans="1:47" s="2" customFormat="1" ht="21.75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126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6.5" customHeight="1">
      <c r="A111" s="31"/>
      <c r="B111" s="32"/>
      <c r="C111" s="31"/>
      <c r="D111" s="31"/>
      <c r="E111" s="247" t="str">
        <f>E7</f>
        <v>Oprava trati v úseku Český Těšín - Havířov 2.etapa</v>
      </c>
      <c r="F111" s="248"/>
      <c r="G111" s="248"/>
      <c r="H111" s="248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9"/>
      <c r="C112" s="26" t="s">
        <v>116</v>
      </c>
      <c r="L112" s="19"/>
    </row>
    <row r="113" spans="1:65" s="2" customFormat="1" ht="16.5" customHeight="1">
      <c r="A113" s="31"/>
      <c r="B113" s="32"/>
      <c r="C113" s="31"/>
      <c r="D113" s="31"/>
      <c r="E113" s="247" t="s">
        <v>237</v>
      </c>
      <c r="F113" s="249"/>
      <c r="G113" s="249"/>
      <c r="H113" s="249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212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08" t="str">
        <f>E11</f>
        <v>SO 02.1. - 2.TK Český Těšín - Albrechtice u Českého Těšína, km 2,900 - 4,000</v>
      </c>
      <c r="F115" s="249"/>
      <c r="G115" s="249"/>
      <c r="H115" s="249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22</v>
      </c>
      <c r="D117" s="31"/>
      <c r="E117" s="31"/>
      <c r="F117" s="24" t="str">
        <f>F14</f>
        <v xml:space="preserve"> </v>
      </c>
      <c r="G117" s="31"/>
      <c r="H117" s="31"/>
      <c r="I117" s="26" t="s">
        <v>24</v>
      </c>
      <c r="J117" s="54" t="str">
        <f>IF(J14="","",J14)</f>
        <v>31. 1. 2023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26</v>
      </c>
      <c r="D119" s="31"/>
      <c r="E119" s="31"/>
      <c r="F119" s="24" t="str">
        <f>E17</f>
        <v>Správa železnic,s.o.,OŘ Ostrava,ST Ostrava</v>
      </c>
      <c r="G119" s="31"/>
      <c r="H119" s="31"/>
      <c r="I119" s="26" t="s">
        <v>34</v>
      </c>
      <c r="J119" s="29" t="str">
        <f>E23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32</v>
      </c>
      <c r="D120" s="31"/>
      <c r="E120" s="31"/>
      <c r="F120" s="24" t="str">
        <f>IF(E20="","",E20)</f>
        <v>Vyplň údaj</v>
      </c>
      <c r="G120" s="31"/>
      <c r="H120" s="31"/>
      <c r="I120" s="26" t="s">
        <v>36</v>
      </c>
      <c r="J120" s="29" t="str">
        <f>E26</f>
        <v xml:space="preserve"> 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24"/>
      <c r="B122" s="125"/>
      <c r="C122" s="126" t="s">
        <v>127</v>
      </c>
      <c r="D122" s="127" t="s">
        <v>63</v>
      </c>
      <c r="E122" s="127" t="s">
        <v>59</v>
      </c>
      <c r="F122" s="127" t="s">
        <v>60</v>
      </c>
      <c r="G122" s="127" t="s">
        <v>128</v>
      </c>
      <c r="H122" s="127" t="s">
        <v>129</v>
      </c>
      <c r="I122" s="127" t="s">
        <v>130</v>
      </c>
      <c r="J122" s="127" t="s">
        <v>120</v>
      </c>
      <c r="K122" s="128" t="s">
        <v>131</v>
      </c>
      <c r="L122" s="129"/>
      <c r="M122" s="61" t="s">
        <v>1</v>
      </c>
      <c r="N122" s="62" t="s">
        <v>42</v>
      </c>
      <c r="O122" s="62" t="s">
        <v>132</v>
      </c>
      <c r="P122" s="62" t="s">
        <v>133</v>
      </c>
      <c r="Q122" s="62" t="s">
        <v>134</v>
      </c>
      <c r="R122" s="62" t="s">
        <v>135</v>
      </c>
      <c r="S122" s="62" t="s">
        <v>136</v>
      </c>
      <c r="T122" s="63" t="s">
        <v>137</v>
      </c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</row>
    <row r="123" spans="1:65" s="2" customFormat="1" ht="22.9" customHeight="1">
      <c r="A123" s="31"/>
      <c r="B123" s="32"/>
      <c r="C123" s="68" t="s">
        <v>138</v>
      </c>
      <c r="D123" s="31"/>
      <c r="E123" s="31"/>
      <c r="F123" s="31"/>
      <c r="G123" s="31"/>
      <c r="H123" s="31"/>
      <c r="I123" s="31"/>
      <c r="J123" s="130">
        <f>BK123</f>
        <v>0</v>
      </c>
      <c r="K123" s="31"/>
      <c r="L123" s="32"/>
      <c r="M123" s="64"/>
      <c r="N123" s="55"/>
      <c r="O123" s="65"/>
      <c r="P123" s="131">
        <f>P124+P136</f>
        <v>0</v>
      </c>
      <c r="Q123" s="65"/>
      <c r="R123" s="131">
        <f>R124+R136</f>
        <v>2154.2399999999998</v>
      </c>
      <c r="S123" s="65"/>
      <c r="T123" s="132">
        <f>T124+T136</f>
        <v>1110.78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77</v>
      </c>
      <c r="AU123" s="16" t="s">
        <v>122</v>
      </c>
      <c r="BK123" s="133">
        <f>BK124+BK136</f>
        <v>0</v>
      </c>
    </row>
    <row r="124" spans="1:65" s="12" customFormat="1" ht="25.9" customHeight="1">
      <c r="B124" s="134"/>
      <c r="D124" s="135" t="s">
        <v>77</v>
      </c>
      <c r="E124" s="136" t="s">
        <v>139</v>
      </c>
      <c r="F124" s="136" t="s">
        <v>140</v>
      </c>
      <c r="I124" s="137"/>
      <c r="J124" s="138">
        <f>BK124</f>
        <v>0</v>
      </c>
      <c r="L124" s="134"/>
      <c r="M124" s="139"/>
      <c r="N124" s="140"/>
      <c r="O124" s="140"/>
      <c r="P124" s="141">
        <f>P125</f>
        <v>0</v>
      </c>
      <c r="Q124" s="140"/>
      <c r="R124" s="141">
        <f>R125</f>
        <v>2154.2399999999998</v>
      </c>
      <c r="S124" s="140"/>
      <c r="T124" s="142">
        <f>T125</f>
        <v>1110.78</v>
      </c>
      <c r="AR124" s="135" t="s">
        <v>85</v>
      </c>
      <c r="AT124" s="143" t="s">
        <v>77</v>
      </c>
      <c r="AU124" s="143" t="s">
        <v>78</v>
      </c>
      <c r="AY124" s="135" t="s">
        <v>141</v>
      </c>
      <c r="BK124" s="144">
        <f>BK125</f>
        <v>0</v>
      </c>
    </row>
    <row r="125" spans="1:65" s="12" customFormat="1" ht="22.9" customHeight="1">
      <c r="B125" s="134"/>
      <c r="D125" s="135" t="s">
        <v>77</v>
      </c>
      <c r="E125" s="145" t="s">
        <v>142</v>
      </c>
      <c r="F125" s="145" t="s">
        <v>143</v>
      </c>
      <c r="I125" s="137"/>
      <c r="J125" s="146">
        <f>BK125</f>
        <v>0</v>
      </c>
      <c r="L125" s="134"/>
      <c r="M125" s="139"/>
      <c r="N125" s="140"/>
      <c r="O125" s="140"/>
      <c r="P125" s="141">
        <f>SUM(P126:P135)</f>
        <v>0</v>
      </c>
      <c r="Q125" s="140"/>
      <c r="R125" s="141">
        <f>SUM(R126:R135)</f>
        <v>2154.2399999999998</v>
      </c>
      <c r="S125" s="140"/>
      <c r="T125" s="142">
        <f>SUM(T126:T135)</f>
        <v>1110.78</v>
      </c>
      <c r="AR125" s="135" t="s">
        <v>85</v>
      </c>
      <c r="AT125" s="143" t="s">
        <v>77</v>
      </c>
      <c r="AU125" s="143" t="s">
        <v>85</v>
      </c>
      <c r="AY125" s="135" t="s">
        <v>141</v>
      </c>
      <c r="BK125" s="144">
        <f>SUM(BK126:BK135)</f>
        <v>0</v>
      </c>
    </row>
    <row r="126" spans="1:65" s="2" customFormat="1" ht="101.25" customHeight="1">
      <c r="A126" s="31"/>
      <c r="B126" s="147"/>
      <c r="C126" s="148" t="s">
        <v>85</v>
      </c>
      <c r="D126" s="148" t="s">
        <v>144</v>
      </c>
      <c r="E126" s="149" t="s">
        <v>145</v>
      </c>
      <c r="F126" s="150" t="s">
        <v>146</v>
      </c>
      <c r="G126" s="151" t="s">
        <v>147</v>
      </c>
      <c r="H126" s="152">
        <v>1.1000000000000001</v>
      </c>
      <c r="I126" s="153"/>
      <c r="J126" s="154">
        <f>ROUND(I126*H126,2)</f>
        <v>0</v>
      </c>
      <c r="K126" s="150" t="s">
        <v>148</v>
      </c>
      <c r="L126" s="32"/>
      <c r="M126" s="155" t="s">
        <v>1</v>
      </c>
      <c r="N126" s="156" t="s">
        <v>43</v>
      </c>
      <c r="O126" s="57"/>
      <c r="P126" s="157">
        <f>O126*H126</f>
        <v>0</v>
      </c>
      <c r="Q126" s="157">
        <v>0</v>
      </c>
      <c r="R126" s="157">
        <f>Q126*H126</f>
        <v>0</v>
      </c>
      <c r="S126" s="157">
        <v>0</v>
      </c>
      <c r="T126" s="158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9" t="s">
        <v>149</v>
      </c>
      <c r="AT126" s="159" t="s">
        <v>144</v>
      </c>
      <c r="AU126" s="159" t="s">
        <v>87</v>
      </c>
      <c r="AY126" s="16" t="s">
        <v>141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16" t="s">
        <v>85</v>
      </c>
      <c r="BK126" s="160">
        <f>ROUND(I126*H126,2)</f>
        <v>0</v>
      </c>
      <c r="BL126" s="16" t="s">
        <v>149</v>
      </c>
      <c r="BM126" s="159" t="s">
        <v>239</v>
      </c>
    </row>
    <row r="127" spans="1:65" s="2" customFormat="1" ht="16.5" customHeight="1">
      <c r="A127" s="31"/>
      <c r="B127" s="147"/>
      <c r="C127" s="161" t="s">
        <v>87</v>
      </c>
      <c r="D127" s="161" t="s">
        <v>151</v>
      </c>
      <c r="E127" s="162" t="s">
        <v>152</v>
      </c>
      <c r="F127" s="163" t="s">
        <v>153</v>
      </c>
      <c r="G127" s="164" t="s">
        <v>154</v>
      </c>
      <c r="H127" s="165">
        <v>1105.17</v>
      </c>
      <c r="I127" s="166"/>
      <c r="J127" s="167">
        <f>ROUND(I127*H127,2)</f>
        <v>0</v>
      </c>
      <c r="K127" s="163" t="s">
        <v>148</v>
      </c>
      <c r="L127" s="168"/>
      <c r="M127" s="169" t="s">
        <v>1</v>
      </c>
      <c r="N127" s="170" t="s">
        <v>43</v>
      </c>
      <c r="O127" s="57"/>
      <c r="P127" s="157">
        <f>O127*H127</f>
        <v>0</v>
      </c>
      <c r="Q127" s="157">
        <v>1</v>
      </c>
      <c r="R127" s="157">
        <f>Q127*H127</f>
        <v>1105.17</v>
      </c>
      <c r="S127" s="157">
        <v>0</v>
      </c>
      <c r="T127" s="15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9" t="s">
        <v>155</v>
      </c>
      <c r="AT127" s="159" t="s">
        <v>151</v>
      </c>
      <c r="AU127" s="159" t="s">
        <v>87</v>
      </c>
      <c r="AY127" s="16" t="s">
        <v>141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6" t="s">
        <v>85</v>
      </c>
      <c r="BK127" s="160">
        <f>ROUND(I127*H127,2)</f>
        <v>0</v>
      </c>
      <c r="BL127" s="16" t="s">
        <v>149</v>
      </c>
      <c r="BM127" s="159" t="s">
        <v>240</v>
      </c>
    </row>
    <row r="128" spans="1:65" s="13" customFormat="1" ht="11.25">
      <c r="B128" s="171"/>
      <c r="D128" s="172" t="s">
        <v>157</v>
      </c>
      <c r="E128" s="173" t="s">
        <v>1</v>
      </c>
      <c r="F128" s="174" t="s">
        <v>241</v>
      </c>
      <c r="H128" s="175">
        <v>1049.07</v>
      </c>
      <c r="I128" s="176"/>
      <c r="L128" s="171"/>
      <c r="M128" s="177"/>
      <c r="N128" s="178"/>
      <c r="O128" s="178"/>
      <c r="P128" s="178"/>
      <c r="Q128" s="178"/>
      <c r="R128" s="178"/>
      <c r="S128" s="178"/>
      <c r="T128" s="179"/>
      <c r="AT128" s="173" t="s">
        <v>157</v>
      </c>
      <c r="AU128" s="173" t="s">
        <v>87</v>
      </c>
      <c r="AV128" s="13" t="s">
        <v>87</v>
      </c>
      <c r="AW128" s="13" t="s">
        <v>35</v>
      </c>
      <c r="AX128" s="13" t="s">
        <v>78</v>
      </c>
      <c r="AY128" s="173" t="s">
        <v>141</v>
      </c>
    </row>
    <row r="129" spans="1:65" s="13" customFormat="1" ht="11.25">
      <c r="B129" s="171"/>
      <c r="D129" s="172" t="s">
        <v>157</v>
      </c>
      <c r="E129" s="173" t="s">
        <v>1</v>
      </c>
      <c r="F129" s="174" t="s">
        <v>242</v>
      </c>
      <c r="H129" s="175">
        <v>56.1</v>
      </c>
      <c r="I129" s="176"/>
      <c r="L129" s="171"/>
      <c r="M129" s="177"/>
      <c r="N129" s="178"/>
      <c r="O129" s="178"/>
      <c r="P129" s="178"/>
      <c r="Q129" s="178"/>
      <c r="R129" s="178"/>
      <c r="S129" s="178"/>
      <c r="T129" s="179"/>
      <c r="AT129" s="173" t="s">
        <v>157</v>
      </c>
      <c r="AU129" s="173" t="s">
        <v>87</v>
      </c>
      <c r="AV129" s="13" t="s">
        <v>87</v>
      </c>
      <c r="AW129" s="13" t="s">
        <v>35</v>
      </c>
      <c r="AX129" s="13" t="s">
        <v>78</v>
      </c>
      <c r="AY129" s="173" t="s">
        <v>141</v>
      </c>
    </row>
    <row r="130" spans="1:65" s="14" customFormat="1" ht="11.25">
      <c r="B130" s="180"/>
      <c r="D130" s="172" t="s">
        <v>157</v>
      </c>
      <c r="E130" s="181" t="s">
        <v>1</v>
      </c>
      <c r="F130" s="182" t="s">
        <v>160</v>
      </c>
      <c r="H130" s="183">
        <v>1105.17</v>
      </c>
      <c r="I130" s="184"/>
      <c r="L130" s="180"/>
      <c r="M130" s="185"/>
      <c r="N130" s="186"/>
      <c r="O130" s="186"/>
      <c r="P130" s="186"/>
      <c r="Q130" s="186"/>
      <c r="R130" s="186"/>
      <c r="S130" s="186"/>
      <c r="T130" s="187"/>
      <c r="AT130" s="181" t="s">
        <v>157</v>
      </c>
      <c r="AU130" s="181" t="s">
        <v>87</v>
      </c>
      <c r="AV130" s="14" t="s">
        <v>149</v>
      </c>
      <c r="AW130" s="14" t="s">
        <v>35</v>
      </c>
      <c r="AX130" s="14" t="s">
        <v>85</v>
      </c>
      <c r="AY130" s="181" t="s">
        <v>141</v>
      </c>
    </row>
    <row r="131" spans="1:65" s="2" customFormat="1" ht="37.9" customHeight="1">
      <c r="A131" s="31"/>
      <c r="B131" s="147"/>
      <c r="C131" s="148" t="s">
        <v>100</v>
      </c>
      <c r="D131" s="148" t="s">
        <v>144</v>
      </c>
      <c r="E131" s="149" t="s">
        <v>161</v>
      </c>
      <c r="F131" s="150" t="s">
        <v>162</v>
      </c>
      <c r="G131" s="151" t="s">
        <v>163</v>
      </c>
      <c r="H131" s="152">
        <v>617.1</v>
      </c>
      <c r="I131" s="153"/>
      <c r="J131" s="154">
        <f>ROUND(I131*H131,2)</f>
        <v>0</v>
      </c>
      <c r="K131" s="150" t="s">
        <v>148</v>
      </c>
      <c r="L131" s="32"/>
      <c r="M131" s="155" t="s">
        <v>1</v>
      </c>
      <c r="N131" s="156" t="s">
        <v>43</v>
      </c>
      <c r="O131" s="57"/>
      <c r="P131" s="157">
        <f>O131*H131</f>
        <v>0</v>
      </c>
      <c r="Q131" s="157">
        <v>1.7</v>
      </c>
      <c r="R131" s="157">
        <f>Q131*H131</f>
        <v>1049.07</v>
      </c>
      <c r="S131" s="157">
        <v>1.8</v>
      </c>
      <c r="T131" s="158">
        <f>S131*H131</f>
        <v>1110.78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9" t="s">
        <v>149</v>
      </c>
      <c r="AT131" s="159" t="s">
        <v>144</v>
      </c>
      <c r="AU131" s="159" t="s">
        <v>87</v>
      </c>
      <c r="AY131" s="16" t="s">
        <v>141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16" t="s">
        <v>85</v>
      </c>
      <c r="BK131" s="160">
        <f>ROUND(I131*H131,2)</f>
        <v>0</v>
      </c>
      <c r="BL131" s="16" t="s">
        <v>149</v>
      </c>
      <c r="BM131" s="159" t="s">
        <v>243</v>
      </c>
    </row>
    <row r="132" spans="1:65" s="2" customFormat="1" ht="33" customHeight="1">
      <c r="A132" s="31"/>
      <c r="B132" s="147"/>
      <c r="C132" s="148" t="s">
        <v>149</v>
      </c>
      <c r="D132" s="148" t="s">
        <v>144</v>
      </c>
      <c r="E132" s="149" t="s">
        <v>165</v>
      </c>
      <c r="F132" s="150" t="s">
        <v>166</v>
      </c>
      <c r="G132" s="151" t="s">
        <v>147</v>
      </c>
      <c r="H132" s="152">
        <v>1.4</v>
      </c>
      <c r="I132" s="153"/>
      <c r="J132" s="154">
        <f>ROUND(I132*H132,2)</f>
        <v>0</v>
      </c>
      <c r="K132" s="150" t="s">
        <v>148</v>
      </c>
      <c r="L132" s="32"/>
      <c r="M132" s="155" t="s">
        <v>1</v>
      </c>
      <c r="N132" s="156" t="s">
        <v>43</v>
      </c>
      <c r="O132" s="57"/>
      <c r="P132" s="157">
        <f>O132*H132</f>
        <v>0</v>
      </c>
      <c r="Q132" s="157">
        <v>0</v>
      </c>
      <c r="R132" s="157">
        <f>Q132*H132</f>
        <v>0</v>
      </c>
      <c r="S132" s="157">
        <v>0</v>
      </c>
      <c r="T132" s="158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9" t="s">
        <v>149</v>
      </c>
      <c r="AT132" s="159" t="s">
        <v>144</v>
      </c>
      <c r="AU132" s="159" t="s">
        <v>87</v>
      </c>
      <c r="AY132" s="16" t="s">
        <v>141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16" t="s">
        <v>85</v>
      </c>
      <c r="BK132" s="160">
        <f>ROUND(I132*H132,2)</f>
        <v>0</v>
      </c>
      <c r="BL132" s="16" t="s">
        <v>149</v>
      </c>
      <c r="BM132" s="159" t="s">
        <v>244</v>
      </c>
    </row>
    <row r="133" spans="1:65" s="2" customFormat="1" ht="19.5">
      <c r="A133" s="31"/>
      <c r="B133" s="32"/>
      <c r="C133" s="31"/>
      <c r="D133" s="172" t="s">
        <v>168</v>
      </c>
      <c r="E133" s="31"/>
      <c r="F133" s="188" t="s">
        <v>169</v>
      </c>
      <c r="G133" s="31"/>
      <c r="H133" s="31"/>
      <c r="I133" s="189"/>
      <c r="J133" s="31"/>
      <c r="K133" s="31"/>
      <c r="L133" s="32"/>
      <c r="M133" s="190"/>
      <c r="N133" s="191"/>
      <c r="O133" s="57"/>
      <c r="P133" s="57"/>
      <c r="Q133" s="57"/>
      <c r="R133" s="57"/>
      <c r="S133" s="57"/>
      <c r="T133" s="58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6" t="s">
        <v>168</v>
      </c>
      <c r="AU133" s="16" t="s">
        <v>87</v>
      </c>
    </row>
    <row r="134" spans="1:65" s="2" customFormat="1" ht="66.75" customHeight="1">
      <c r="A134" s="31"/>
      <c r="B134" s="147"/>
      <c r="C134" s="148" t="s">
        <v>142</v>
      </c>
      <c r="D134" s="148" t="s">
        <v>144</v>
      </c>
      <c r="E134" s="149" t="s">
        <v>170</v>
      </c>
      <c r="F134" s="150" t="s">
        <v>171</v>
      </c>
      <c r="G134" s="151" t="s">
        <v>147</v>
      </c>
      <c r="H134" s="152">
        <v>1.4</v>
      </c>
      <c r="I134" s="153"/>
      <c r="J134" s="154">
        <f>ROUND(I134*H134,2)</f>
        <v>0</v>
      </c>
      <c r="K134" s="150" t="s">
        <v>148</v>
      </c>
      <c r="L134" s="32"/>
      <c r="M134" s="155" t="s">
        <v>1</v>
      </c>
      <c r="N134" s="156" t="s">
        <v>43</v>
      </c>
      <c r="O134" s="57"/>
      <c r="P134" s="157">
        <f>O134*H134</f>
        <v>0</v>
      </c>
      <c r="Q134" s="157">
        <v>0</v>
      </c>
      <c r="R134" s="157">
        <f>Q134*H134</f>
        <v>0</v>
      </c>
      <c r="S134" s="157">
        <v>0</v>
      </c>
      <c r="T134" s="15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9" t="s">
        <v>149</v>
      </c>
      <c r="AT134" s="159" t="s">
        <v>144</v>
      </c>
      <c r="AU134" s="159" t="s">
        <v>87</v>
      </c>
      <c r="AY134" s="16" t="s">
        <v>141</v>
      </c>
      <c r="BE134" s="160">
        <f>IF(N134="základní",J134,0)</f>
        <v>0</v>
      </c>
      <c r="BF134" s="160">
        <f>IF(N134="snížená",J134,0)</f>
        <v>0</v>
      </c>
      <c r="BG134" s="160">
        <f>IF(N134="zákl. přenesená",J134,0)</f>
        <v>0</v>
      </c>
      <c r="BH134" s="160">
        <f>IF(N134="sníž. přenesená",J134,0)</f>
        <v>0</v>
      </c>
      <c r="BI134" s="160">
        <f>IF(N134="nulová",J134,0)</f>
        <v>0</v>
      </c>
      <c r="BJ134" s="16" t="s">
        <v>85</v>
      </c>
      <c r="BK134" s="160">
        <f>ROUND(I134*H134,2)</f>
        <v>0</v>
      </c>
      <c r="BL134" s="16" t="s">
        <v>149</v>
      </c>
      <c r="BM134" s="159" t="s">
        <v>245</v>
      </c>
    </row>
    <row r="135" spans="1:65" s="2" customFormat="1" ht="19.5">
      <c r="A135" s="31"/>
      <c r="B135" s="32"/>
      <c r="C135" s="31"/>
      <c r="D135" s="172" t="s">
        <v>168</v>
      </c>
      <c r="E135" s="31"/>
      <c r="F135" s="188" t="s">
        <v>169</v>
      </c>
      <c r="G135" s="31"/>
      <c r="H135" s="31"/>
      <c r="I135" s="189"/>
      <c r="J135" s="31"/>
      <c r="K135" s="31"/>
      <c r="L135" s="32"/>
      <c r="M135" s="190"/>
      <c r="N135" s="191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168</v>
      </c>
      <c r="AU135" s="16" t="s">
        <v>87</v>
      </c>
    </row>
    <row r="136" spans="1:65" s="12" customFormat="1" ht="25.9" customHeight="1">
      <c r="B136" s="134"/>
      <c r="D136" s="135" t="s">
        <v>77</v>
      </c>
      <c r="E136" s="136" t="s">
        <v>173</v>
      </c>
      <c r="F136" s="136" t="s">
        <v>174</v>
      </c>
      <c r="I136" s="137"/>
      <c r="J136" s="138">
        <f>BK136</f>
        <v>0</v>
      </c>
      <c r="L136" s="134"/>
      <c r="M136" s="139"/>
      <c r="N136" s="140"/>
      <c r="O136" s="140"/>
      <c r="P136" s="141">
        <f>SUM(P137:P142)</f>
        <v>0</v>
      </c>
      <c r="Q136" s="140"/>
      <c r="R136" s="141">
        <f>SUM(R137:R142)</f>
        <v>0</v>
      </c>
      <c r="S136" s="140"/>
      <c r="T136" s="142">
        <f>SUM(T137:T142)</f>
        <v>0</v>
      </c>
      <c r="AR136" s="135" t="s">
        <v>149</v>
      </c>
      <c r="AT136" s="143" t="s">
        <v>77</v>
      </c>
      <c r="AU136" s="143" t="s">
        <v>78</v>
      </c>
      <c r="AY136" s="135" t="s">
        <v>141</v>
      </c>
      <c r="BK136" s="144">
        <f>SUM(BK137:BK142)</f>
        <v>0</v>
      </c>
    </row>
    <row r="137" spans="1:65" s="2" customFormat="1" ht="78" customHeight="1">
      <c r="A137" s="31"/>
      <c r="B137" s="147"/>
      <c r="C137" s="148" t="s">
        <v>175</v>
      </c>
      <c r="D137" s="148" t="s">
        <v>144</v>
      </c>
      <c r="E137" s="149" t="s">
        <v>193</v>
      </c>
      <c r="F137" s="150" t="s">
        <v>194</v>
      </c>
      <c r="G137" s="151" t="s">
        <v>154</v>
      </c>
      <c r="H137" s="152">
        <v>1110.78</v>
      </c>
      <c r="I137" s="153"/>
      <c r="J137" s="154">
        <f>ROUND(I137*H137,2)</f>
        <v>0</v>
      </c>
      <c r="K137" s="150" t="s">
        <v>148</v>
      </c>
      <c r="L137" s="32"/>
      <c r="M137" s="155" t="s">
        <v>1</v>
      </c>
      <c r="N137" s="156" t="s">
        <v>43</v>
      </c>
      <c r="O137" s="57"/>
      <c r="P137" s="157">
        <f>O137*H137</f>
        <v>0</v>
      </c>
      <c r="Q137" s="157">
        <v>0</v>
      </c>
      <c r="R137" s="157">
        <f>Q137*H137</f>
        <v>0</v>
      </c>
      <c r="S137" s="157">
        <v>0</v>
      </c>
      <c r="T137" s="15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9" t="s">
        <v>85</v>
      </c>
      <c r="AT137" s="159" t="s">
        <v>144</v>
      </c>
      <c r="AU137" s="159" t="s">
        <v>85</v>
      </c>
      <c r="AY137" s="16" t="s">
        <v>141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16" t="s">
        <v>85</v>
      </c>
      <c r="BK137" s="160">
        <f>ROUND(I137*H137,2)</f>
        <v>0</v>
      </c>
      <c r="BL137" s="16" t="s">
        <v>85</v>
      </c>
      <c r="BM137" s="159" t="s">
        <v>246</v>
      </c>
    </row>
    <row r="138" spans="1:65" s="2" customFormat="1" ht="19.5">
      <c r="A138" s="31"/>
      <c r="B138" s="32"/>
      <c r="C138" s="31"/>
      <c r="D138" s="172" t="s">
        <v>168</v>
      </c>
      <c r="E138" s="31"/>
      <c r="F138" s="188" t="s">
        <v>247</v>
      </c>
      <c r="G138" s="31"/>
      <c r="H138" s="31"/>
      <c r="I138" s="189"/>
      <c r="J138" s="31"/>
      <c r="K138" s="31"/>
      <c r="L138" s="32"/>
      <c r="M138" s="190"/>
      <c r="N138" s="191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168</v>
      </c>
      <c r="AU138" s="16" t="s">
        <v>85</v>
      </c>
    </row>
    <row r="139" spans="1:65" s="13" customFormat="1" ht="11.25">
      <c r="B139" s="171"/>
      <c r="D139" s="172" t="s">
        <v>157</v>
      </c>
      <c r="E139" s="173" t="s">
        <v>1</v>
      </c>
      <c r="F139" s="174" t="s">
        <v>248</v>
      </c>
      <c r="H139" s="175">
        <v>1110.78</v>
      </c>
      <c r="I139" s="176"/>
      <c r="L139" s="171"/>
      <c r="M139" s="177"/>
      <c r="N139" s="178"/>
      <c r="O139" s="178"/>
      <c r="P139" s="178"/>
      <c r="Q139" s="178"/>
      <c r="R139" s="178"/>
      <c r="S139" s="178"/>
      <c r="T139" s="179"/>
      <c r="AT139" s="173" t="s">
        <v>157</v>
      </c>
      <c r="AU139" s="173" t="s">
        <v>85</v>
      </c>
      <c r="AV139" s="13" t="s">
        <v>87</v>
      </c>
      <c r="AW139" s="13" t="s">
        <v>35</v>
      </c>
      <c r="AX139" s="13" t="s">
        <v>85</v>
      </c>
      <c r="AY139" s="173" t="s">
        <v>141</v>
      </c>
    </row>
    <row r="140" spans="1:65" s="2" customFormat="1" ht="78" customHeight="1">
      <c r="A140" s="31"/>
      <c r="B140" s="147"/>
      <c r="C140" s="148" t="s">
        <v>181</v>
      </c>
      <c r="D140" s="148" t="s">
        <v>144</v>
      </c>
      <c r="E140" s="149" t="s">
        <v>199</v>
      </c>
      <c r="F140" s="150" t="s">
        <v>200</v>
      </c>
      <c r="G140" s="151" t="s">
        <v>154</v>
      </c>
      <c r="H140" s="152">
        <v>1105.17</v>
      </c>
      <c r="I140" s="153"/>
      <c r="J140" s="154">
        <f>ROUND(I140*H140,2)</f>
        <v>0</v>
      </c>
      <c r="K140" s="150" t="s">
        <v>148</v>
      </c>
      <c r="L140" s="32"/>
      <c r="M140" s="155" t="s">
        <v>1</v>
      </c>
      <c r="N140" s="156" t="s">
        <v>43</v>
      </c>
      <c r="O140" s="57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9" t="s">
        <v>179</v>
      </c>
      <c r="AT140" s="159" t="s">
        <v>144</v>
      </c>
      <c r="AU140" s="159" t="s">
        <v>85</v>
      </c>
      <c r="AY140" s="16" t="s">
        <v>141</v>
      </c>
      <c r="BE140" s="160">
        <f>IF(N140="základní",J140,0)</f>
        <v>0</v>
      </c>
      <c r="BF140" s="160">
        <f>IF(N140="snížená",J140,0)</f>
        <v>0</v>
      </c>
      <c r="BG140" s="160">
        <f>IF(N140="zákl. přenesená",J140,0)</f>
        <v>0</v>
      </c>
      <c r="BH140" s="160">
        <f>IF(N140="sníž. přenesená",J140,0)</f>
        <v>0</v>
      </c>
      <c r="BI140" s="160">
        <f>IF(N140="nulová",J140,0)</f>
        <v>0</v>
      </c>
      <c r="BJ140" s="16" t="s">
        <v>85</v>
      </c>
      <c r="BK140" s="160">
        <f>ROUND(I140*H140,2)</f>
        <v>0</v>
      </c>
      <c r="BL140" s="16" t="s">
        <v>179</v>
      </c>
      <c r="BM140" s="159" t="s">
        <v>249</v>
      </c>
    </row>
    <row r="141" spans="1:65" s="2" customFormat="1" ht="19.5">
      <c r="A141" s="31"/>
      <c r="B141" s="32"/>
      <c r="C141" s="31"/>
      <c r="D141" s="172" t="s">
        <v>168</v>
      </c>
      <c r="E141" s="31"/>
      <c r="F141" s="188" t="s">
        <v>250</v>
      </c>
      <c r="G141" s="31"/>
      <c r="H141" s="31"/>
      <c r="I141" s="189"/>
      <c r="J141" s="31"/>
      <c r="K141" s="31"/>
      <c r="L141" s="32"/>
      <c r="M141" s="190"/>
      <c r="N141" s="191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168</v>
      </c>
      <c r="AU141" s="16" t="s">
        <v>85</v>
      </c>
    </row>
    <row r="142" spans="1:65" s="13" customFormat="1" ht="11.25">
      <c r="B142" s="171"/>
      <c r="D142" s="172" t="s">
        <v>157</v>
      </c>
      <c r="E142" s="173" t="s">
        <v>1</v>
      </c>
      <c r="F142" s="174" t="s">
        <v>251</v>
      </c>
      <c r="H142" s="175">
        <v>1105.17</v>
      </c>
      <c r="I142" s="176"/>
      <c r="L142" s="171"/>
      <c r="M142" s="195"/>
      <c r="N142" s="196"/>
      <c r="O142" s="196"/>
      <c r="P142" s="196"/>
      <c r="Q142" s="196"/>
      <c r="R142" s="196"/>
      <c r="S142" s="196"/>
      <c r="T142" s="197"/>
      <c r="AT142" s="173" t="s">
        <v>157</v>
      </c>
      <c r="AU142" s="173" t="s">
        <v>85</v>
      </c>
      <c r="AV142" s="13" t="s">
        <v>87</v>
      </c>
      <c r="AW142" s="13" t="s">
        <v>35</v>
      </c>
      <c r="AX142" s="13" t="s">
        <v>85</v>
      </c>
      <c r="AY142" s="173" t="s">
        <v>141</v>
      </c>
    </row>
    <row r="143" spans="1:65" s="2" customFormat="1" ht="6.95" customHeight="1">
      <c r="A143" s="31"/>
      <c r="B143" s="46"/>
      <c r="C143" s="47"/>
      <c r="D143" s="47"/>
      <c r="E143" s="47"/>
      <c r="F143" s="47"/>
      <c r="G143" s="47"/>
      <c r="H143" s="47"/>
      <c r="I143" s="47"/>
      <c r="J143" s="47"/>
      <c r="K143" s="47"/>
      <c r="L143" s="32"/>
      <c r="M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</sheetData>
  <autoFilter ref="C122:K142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102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1:46" s="1" customFormat="1" ht="24.95" hidden="1" customHeight="1">
      <c r="B4" s="19"/>
      <c r="D4" s="20" t="s">
        <v>115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47" t="str">
        <f>'Rekapitulace stavby'!K6</f>
        <v>Oprava trati v úseku Český Těšín - Havířov 2.etapa</v>
      </c>
      <c r="F7" s="248"/>
      <c r="G7" s="248"/>
      <c r="H7" s="248"/>
      <c r="L7" s="19"/>
    </row>
    <row r="8" spans="1:46" hidden="1">
      <c r="B8" s="19"/>
      <c r="D8" s="26" t="s">
        <v>116</v>
      </c>
      <c r="L8" s="19"/>
    </row>
    <row r="9" spans="1:46" s="1" customFormat="1" ht="16.5" hidden="1" customHeight="1">
      <c r="B9" s="19"/>
      <c r="E9" s="247" t="s">
        <v>237</v>
      </c>
      <c r="F9" s="214"/>
      <c r="G9" s="214"/>
      <c r="H9" s="214"/>
      <c r="L9" s="19"/>
    </row>
    <row r="10" spans="1:46" s="1" customFormat="1" ht="12" hidden="1" customHeight="1">
      <c r="B10" s="19"/>
      <c r="D10" s="26" t="s">
        <v>212</v>
      </c>
      <c r="L10" s="19"/>
    </row>
    <row r="11" spans="1:46" s="2" customFormat="1" ht="16.5" hidden="1" customHeight="1">
      <c r="A11" s="31"/>
      <c r="B11" s="32"/>
      <c r="C11" s="31"/>
      <c r="D11" s="31"/>
      <c r="E11" s="251" t="s">
        <v>238</v>
      </c>
      <c r="F11" s="249"/>
      <c r="G11" s="249"/>
      <c r="H11" s="249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2"/>
      <c r="C12" s="31"/>
      <c r="D12" s="26" t="s">
        <v>252</v>
      </c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hidden="1" customHeight="1">
      <c r="A13" s="31"/>
      <c r="B13" s="32"/>
      <c r="C13" s="31"/>
      <c r="D13" s="31"/>
      <c r="E13" s="208" t="s">
        <v>253</v>
      </c>
      <c r="F13" s="249"/>
      <c r="G13" s="249"/>
      <c r="H13" s="249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1.25" hidden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hidden="1" customHeight="1">
      <c r="A15" s="31"/>
      <c r="B15" s="32"/>
      <c r="C15" s="31"/>
      <c r="D15" s="26" t="s">
        <v>18</v>
      </c>
      <c r="E15" s="31"/>
      <c r="F15" s="24" t="s">
        <v>1</v>
      </c>
      <c r="G15" s="31"/>
      <c r="H15" s="31"/>
      <c r="I15" s="26" t="s">
        <v>20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2"/>
      <c r="C16" s="31"/>
      <c r="D16" s="26" t="s">
        <v>22</v>
      </c>
      <c r="E16" s="31"/>
      <c r="F16" s="24" t="s">
        <v>23</v>
      </c>
      <c r="G16" s="31"/>
      <c r="H16" s="31"/>
      <c r="I16" s="26" t="s">
        <v>24</v>
      </c>
      <c r="J16" s="54" t="str">
        <f>'Rekapitulace stavby'!AN8</f>
        <v>31. 1. 2023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hidden="1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hidden="1" customHeight="1">
      <c r="A18" s="31"/>
      <c r="B18" s="32"/>
      <c r="C18" s="31"/>
      <c r="D18" s="26" t="s">
        <v>26</v>
      </c>
      <c r="E18" s="31"/>
      <c r="F18" s="31"/>
      <c r="G18" s="31"/>
      <c r="H18" s="31"/>
      <c r="I18" s="26" t="s">
        <v>27</v>
      </c>
      <c r="J18" s="24" t="s">
        <v>28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hidden="1" customHeight="1">
      <c r="A19" s="31"/>
      <c r="B19" s="32"/>
      <c r="C19" s="31"/>
      <c r="D19" s="31"/>
      <c r="E19" s="24" t="s">
        <v>29</v>
      </c>
      <c r="F19" s="31"/>
      <c r="G19" s="31"/>
      <c r="H19" s="31"/>
      <c r="I19" s="26" t="s">
        <v>30</v>
      </c>
      <c r="J19" s="24" t="s">
        <v>31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hidden="1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hidden="1" customHeight="1">
      <c r="A21" s="31"/>
      <c r="B21" s="32"/>
      <c r="C21" s="31"/>
      <c r="D21" s="26" t="s">
        <v>32</v>
      </c>
      <c r="E21" s="31"/>
      <c r="F21" s="31"/>
      <c r="G21" s="31"/>
      <c r="H21" s="31"/>
      <c r="I21" s="26" t="s">
        <v>27</v>
      </c>
      <c r="J21" s="27" t="str">
        <f>'Rekapitulace stavby'!AN13</f>
        <v>Vyplň údaj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hidden="1" customHeight="1">
      <c r="A22" s="31"/>
      <c r="B22" s="32"/>
      <c r="C22" s="31"/>
      <c r="D22" s="31"/>
      <c r="E22" s="250" t="str">
        <f>'Rekapitulace stavby'!E14</f>
        <v>Vyplň údaj</v>
      </c>
      <c r="F22" s="213"/>
      <c r="G22" s="213"/>
      <c r="H22" s="213"/>
      <c r="I22" s="26" t="s">
        <v>30</v>
      </c>
      <c r="J22" s="27" t="str">
        <f>'Rekapitulace stavby'!AN14</f>
        <v>Vyplň údaj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hidden="1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hidden="1" customHeight="1">
      <c r="A24" s="31"/>
      <c r="B24" s="32"/>
      <c r="C24" s="31"/>
      <c r="D24" s="26" t="s">
        <v>34</v>
      </c>
      <c r="E24" s="31"/>
      <c r="F24" s="31"/>
      <c r="G24" s="31"/>
      <c r="H24" s="31"/>
      <c r="I24" s="26" t="s">
        <v>27</v>
      </c>
      <c r="J24" s="24" t="str">
        <f>IF('Rekapitulace stavby'!AN16="","",'Rekapitulace stavby'!AN16)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hidden="1" customHeight="1">
      <c r="A25" s="31"/>
      <c r="B25" s="32"/>
      <c r="C25" s="31"/>
      <c r="D25" s="31"/>
      <c r="E25" s="24" t="str">
        <f>IF('Rekapitulace stavby'!E17="","",'Rekapitulace stavby'!E17)</f>
        <v xml:space="preserve"> </v>
      </c>
      <c r="F25" s="31"/>
      <c r="G25" s="31"/>
      <c r="H25" s="31"/>
      <c r="I25" s="26" t="s">
        <v>30</v>
      </c>
      <c r="J25" s="24" t="str">
        <f>IF('Rekapitulace stavby'!AN17="","",'Rekapitulace stavby'!AN17)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hidden="1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hidden="1" customHeight="1">
      <c r="A27" s="31"/>
      <c r="B27" s="32"/>
      <c r="C27" s="31"/>
      <c r="D27" s="26" t="s">
        <v>36</v>
      </c>
      <c r="E27" s="31"/>
      <c r="F27" s="31"/>
      <c r="G27" s="31"/>
      <c r="H27" s="31"/>
      <c r="I27" s="26" t="s">
        <v>27</v>
      </c>
      <c r="J27" s="24" t="str">
        <f>IF('Rekapitulace stavby'!AN19="","",'Rekapitulace stavby'!AN19)</f>
        <v/>
      </c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hidden="1" customHeight="1">
      <c r="A28" s="31"/>
      <c r="B28" s="32"/>
      <c r="C28" s="31"/>
      <c r="D28" s="31"/>
      <c r="E28" s="24" t="str">
        <f>IF('Rekapitulace stavby'!E20="","",'Rekapitulace stavby'!E20)</f>
        <v xml:space="preserve"> </v>
      </c>
      <c r="F28" s="31"/>
      <c r="G28" s="31"/>
      <c r="H28" s="31"/>
      <c r="I28" s="26" t="s">
        <v>30</v>
      </c>
      <c r="J28" s="24" t="str">
        <f>IF('Rekapitulace stavby'!AN20="","",'Rekapitulace stavby'!AN20)</f>
        <v/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2"/>
      <c r="C29" s="31"/>
      <c r="D29" s="31"/>
      <c r="E29" s="31"/>
      <c r="F29" s="31"/>
      <c r="G29" s="31"/>
      <c r="H29" s="31"/>
      <c r="I29" s="31"/>
      <c r="J29" s="31"/>
      <c r="K29" s="31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hidden="1" customHeight="1">
      <c r="A30" s="31"/>
      <c r="B30" s="32"/>
      <c r="C30" s="31"/>
      <c r="D30" s="26" t="s">
        <v>37</v>
      </c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hidden="1" customHeight="1">
      <c r="A31" s="98"/>
      <c r="B31" s="99"/>
      <c r="C31" s="98"/>
      <c r="D31" s="98"/>
      <c r="E31" s="218" t="s">
        <v>1</v>
      </c>
      <c r="F31" s="218"/>
      <c r="G31" s="218"/>
      <c r="H31" s="218"/>
      <c r="I31" s="98"/>
      <c r="J31" s="98"/>
      <c r="K31" s="98"/>
      <c r="L31" s="100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hidden="1" customHeight="1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hidden="1" customHeight="1">
      <c r="A34" s="31"/>
      <c r="B34" s="32"/>
      <c r="C34" s="31"/>
      <c r="D34" s="101" t="s">
        <v>38</v>
      </c>
      <c r="E34" s="31"/>
      <c r="F34" s="31"/>
      <c r="G34" s="31"/>
      <c r="H34" s="31"/>
      <c r="I34" s="31"/>
      <c r="J34" s="70">
        <f>ROUND(J127,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hidden="1" customHeight="1">
      <c r="A35" s="31"/>
      <c r="B35" s="32"/>
      <c r="C35" s="31"/>
      <c r="D35" s="65"/>
      <c r="E35" s="65"/>
      <c r="F35" s="65"/>
      <c r="G35" s="65"/>
      <c r="H35" s="65"/>
      <c r="I35" s="65"/>
      <c r="J35" s="65"/>
      <c r="K35" s="65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31"/>
      <c r="F36" s="35" t="s">
        <v>40</v>
      </c>
      <c r="G36" s="31"/>
      <c r="H36" s="31"/>
      <c r="I36" s="35" t="s">
        <v>39</v>
      </c>
      <c r="J36" s="35" t="s">
        <v>41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102" t="s">
        <v>42</v>
      </c>
      <c r="E37" s="26" t="s">
        <v>43</v>
      </c>
      <c r="F37" s="103">
        <f>ROUND((SUM(BE127:BE143)),  2)</f>
        <v>0</v>
      </c>
      <c r="G37" s="31"/>
      <c r="H37" s="31"/>
      <c r="I37" s="104">
        <v>0.21</v>
      </c>
      <c r="J37" s="103">
        <f>ROUND(((SUM(BE127:BE143))*I37),  2)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44</v>
      </c>
      <c r="F38" s="103">
        <f>ROUND((SUM(BF127:BF143)),  2)</f>
        <v>0</v>
      </c>
      <c r="G38" s="31"/>
      <c r="H38" s="31"/>
      <c r="I38" s="104">
        <v>0.15</v>
      </c>
      <c r="J38" s="103">
        <f>ROUND(((SUM(BF127:BF143))*I38),  2)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45</v>
      </c>
      <c r="F39" s="103">
        <f>ROUND((SUM(BG127:BG143)),  2)</f>
        <v>0</v>
      </c>
      <c r="G39" s="31"/>
      <c r="H39" s="31"/>
      <c r="I39" s="104">
        <v>0.21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2"/>
      <c r="C40" s="31"/>
      <c r="D40" s="31"/>
      <c r="E40" s="26" t="s">
        <v>46</v>
      </c>
      <c r="F40" s="103">
        <f>ROUND((SUM(BH127:BH143)),  2)</f>
        <v>0</v>
      </c>
      <c r="G40" s="31"/>
      <c r="H40" s="31"/>
      <c r="I40" s="104">
        <v>0.15</v>
      </c>
      <c r="J40" s="103">
        <f>0</f>
        <v>0</v>
      </c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2"/>
      <c r="C41" s="31"/>
      <c r="D41" s="31"/>
      <c r="E41" s="26" t="s">
        <v>47</v>
      </c>
      <c r="F41" s="103">
        <f>ROUND((SUM(BI127:BI143)),  2)</f>
        <v>0</v>
      </c>
      <c r="G41" s="31"/>
      <c r="H41" s="31"/>
      <c r="I41" s="104">
        <v>0</v>
      </c>
      <c r="J41" s="103">
        <f>0</f>
        <v>0</v>
      </c>
      <c r="K41" s="31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hidden="1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hidden="1" customHeight="1">
      <c r="A43" s="31"/>
      <c r="B43" s="32"/>
      <c r="C43" s="105"/>
      <c r="D43" s="106" t="s">
        <v>48</v>
      </c>
      <c r="E43" s="59"/>
      <c r="F43" s="59"/>
      <c r="G43" s="107" t="s">
        <v>49</v>
      </c>
      <c r="H43" s="108" t="s">
        <v>50</v>
      </c>
      <c r="I43" s="59"/>
      <c r="J43" s="109">
        <f>SUM(J34:J41)</f>
        <v>0</v>
      </c>
      <c r="K43" s="110"/>
      <c r="L43" s="4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hidden="1" customHeight="1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53</v>
      </c>
      <c r="E61" s="34"/>
      <c r="F61" s="111" t="s">
        <v>54</v>
      </c>
      <c r="G61" s="44" t="s">
        <v>53</v>
      </c>
      <c r="H61" s="34"/>
      <c r="I61" s="34"/>
      <c r="J61" s="112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53</v>
      </c>
      <c r="E76" s="34"/>
      <c r="F76" s="111" t="s">
        <v>54</v>
      </c>
      <c r="G76" s="44" t="s">
        <v>53</v>
      </c>
      <c r="H76" s="34"/>
      <c r="I76" s="34"/>
      <c r="J76" s="112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7" t="str">
        <f>E7</f>
        <v>Oprava trati v úseku Český Těšín - Havířov 2.etapa</v>
      </c>
      <c r="F85" s="248"/>
      <c r="G85" s="248"/>
      <c r="H85" s="248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116</v>
      </c>
      <c r="L86" s="19"/>
    </row>
    <row r="87" spans="1:31" s="1" customFormat="1" ht="16.5" customHeight="1">
      <c r="B87" s="19"/>
      <c r="E87" s="247" t="s">
        <v>237</v>
      </c>
      <c r="F87" s="214"/>
      <c r="G87" s="214"/>
      <c r="H87" s="214"/>
      <c r="L87" s="19"/>
    </row>
    <row r="88" spans="1:31" s="1" customFormat="1" ht="12" customHeight="1">
      <c r="B88" s="19"/>
      <c r="C88" s="26" t="s">
        <v>212</v>
      </c>
      <c r="L88" s="19"/>
    </row>
    <row r="89" spans="1:31" s="2" customFormat="1" ht="16.5" customHeight="1">
      <c r="A89" s="31"/>
      <c r="B89" s="32"/>
      <c r="C89" s="31"/>
      <c r="D89" s="31"/>
      <c r="E89" s="251" t="s">
        <v>238</v>
      </c>
      <c r="F89" s="249"/>
      <c r="G89" s="249"/>
      <c r="H89" s="249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>
      <c r="A90" s="31"/>
      <c r="B90" s="32"/>
      <c r="C90" s="26" t="s">
        <v>252</v>
      </c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>
      <c r="A91" s="31"/>
      <c r="B91" s="32"/>
      <c r="C91" s="31"/>
      <c r="D91" s="31"/>
      <c r="E91" s="208" t="str">
        <f>E13</f>
        <v>PS 02.1. - Práce pro SSZT</v>
      </c>
      <c r="F91" s="249"/>
      <c r="G91" s="249"/>
      <c r="H91" s="249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>
      <c r="A93" s="31"/>
      <c r="B93" s="32"/>
      <c r="C93" s="26" t="s">
        <v>22</v>
      </c>
      <c r="D93" s="31"/>
      <c r="E93" s="31"/>
      <c r="F93" s="24" t="str">
        <f>F16</f>
        <v xml:space="preserve"> </v>
      </c>
      <c r="G93" s="31"/>
      <c r="H93" s="31"/>
      <c r="I93" s="26" t="s">
        <v>24</v>
      </c>
      <c r="J93" s="54" t="str">
        <f>IF(J16="","",J16)</f>
        <v>31. 1. 2023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5.2" customHeight="1">
      <c r="A95" s="31"/>
      <c r="B95" s="32"/>
      <c r="C95" s="26" t="s">
        <v>26</v>
      </c>
      <c r="D95" s="31"/>
      <c r="E95" s="31"/>
      <c r="F95" s="24" t="str">
        <f>E19</f>
        <v>Správa železnic,s.o.,OŘ Ostrava,ST Ostrava</v>
      </c>
      <c r="G95" s="31"/>
      <c r="H95" s="31"/>
      <c r="I95" s="26" t="s">
        <v>34</v>
      </c>
      <c r="J95" s="29" t="str">
        <f>E25</f>
        <v xml:space="preserve"> </v>
      </c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>
      <c r="A96" s="31"/>
      <c r="B96" s="32"/>
      <c r="C96" s="26" t="s">
        <v>32</v>
      </c>
      <c r="D96" s="31"/>
      <c r="E96" s="31"/>
      <c r="F96" s="24" t="str">
        <f>IF(E22="","",E22)</f>
        <v>Vyplň údaj</v>
      </c>
      <c r="G96" s="31"/>
      <c r="H96" s="31"/>
      <c r="I96" s="26" t="s">
        <v>36</v>
      </c>
      <c r="J96" s="29" t="str">
        <f>E28</f>
        <v xml:space="preserve"> 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>
      <c r="A98" s="31"/>
      <c r="B98" s="32"/>
      <c r="C98" s="113" t="s">
        <v>119</v>
      </c>
      <c r="D98" s="105"/>
      <c r="E98" s="105"/>
      <c r="F98" s="105"/>
      <c r="G98" s="105"/>
      <c r="H98" s="105"/>
      <c r="I98" s="105"/>
      <c r="J98" s="114" t="s">
        <v>120</v>
      </c>
      <c r="K98" s="105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>
      <c r="A100" s="31"/>
      <c r="B100" s="32"/>
      <c r="C100" s="115" t="s">
        <v>121</v>
      </c>
      <c r="D100" s="31"/>
      <c r="E100" s="31"/>
      <c r="F100" s="31"/>
      <c r="G100" s="31"/>
      <c r="H100" s="31"/>
      <c r="I100" s="31"/>
      <c r="J100" s="70">
        <f>J127</f>
        <v>0</v>
      </c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6" t="s">
        <v>122</v>
      </c>
    </row>
    <row r="101" spans="1:47" s="9" customFormat="1" ht="24.95" customHeight="1">
      <c r="B101" s="116"/>
      <c r="D101" s="117" t="s">
        <v>123</v>
      </c>
      <c r="E101" s="118"/>
      <c r="F101" s="118"/>
      <c r="G101" s="118"/>
      <c r="H101" s="118"/>
      <c r="I101" s="118"/>
      <c r="J101" s="119">
        <f>J128</f>
        <v>0</v>
      </c>
      <c r="L101" s="116"/>
    </row>
    <row r="102" spans="1:47" s="10" customFormat="1" ht="19.899999999999999" customHeight="1">
      <c r="B102" s="120"/>
      <c r="D102" s="121" t="s">
        <v>124</v>
      </c>
      <c r="E102" s="122"/>
      <c r="F102" s="122"/>
      <c r="G102" s="122"/>
      <c r="H102" s="122"/>
      <c r="I102" s="122"/>
      <c r="J102" s="123">
        <f>J129</f>
        <v>0</v>
      </c>
      <c r="L102" s="120"/>
    </row>
    <row r="103" spans="1:47" s="9" customFormat="1" ht="24.95" customHeight="1">
      <c r="B103" s="116"/>
      <c r="D103" s="117" t="s">
        <v>125</v>
      </c>
      <c r="E103" s="118"/>
      <c r="F103" s="118"/>
      <c r="G103" s="118"/>
      <c r="H103" s="118"/>
      <c r="I103" s="118"/>
      <c r="J103" s="119">
        <f>J130</f>
        <v>0</v>
      </c>
      <c r="L103" s="116"/>
    </row>
    <row r="104" spans="1:47" s="2" customFormat="1" ht="21.75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s="2" customFormat="1" ht="6.95" customHeight="1">
      <c r="A105" s="31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47" s="2" customFormat="1" ht="6.95" customHeight="1">
      <c r="A109" s="31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4.95" customHeight="1">
      <c r="A110" s="31"/>
      <c r="B110" s="32"/>
      <c r="C110" s="20" t="s">
        <v>126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16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16.5" customHeight="1">
      <c r="A113" s="31"/>
      <c r="B113" s="32"/>
      <c r="C113" s="31"/>
      <c r="D113" s="31"/>
      <c r="E113" s="247" t="str">
        <f>E7</f>
        <v>Oprava trati v úseku Český Těšín - Havířov 2.etapa</v>
      </c>
      <c r="F113" s="248"/>
      <c r="G113" s="248"/>
      <c r="H113" s="248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1" customFormat="1" ht="12" customHeight="1">
      <c r="B114" s="19"/>
      <c r="C114" s="26" t="s">
        <v>116</v>
      </c>
      <c r="L114" s="19"/>
    </row>
    <row r="115" spans="1:63" s="1" customFormat="1" ht="16.5" customHeight="1">
      <c r="B115" s="19"/>
      <c r="E115" s="247" t="s">
        <v>237</v>
      </c>
      <c r="F115" s="214"/>
      <c r="G115" s="214"/>
      <c r="H115" s="214"/>
      <c r="L115" s="19"/>
    </row>
    <row r="116" spans="1:63" s="1" customFormat="1" ht="12" customHeight="1">
      <c r="B116" s="19"/>
      <c r="C116" s="26" t="s">
        <v>212</v>
      </c>
      <c r="L116" s="19"/>
    </row>
    <row r="117" spans="1:63" s="2" customFormat="1" ht="16.5" customHeight="1">
      <c r="A117" s="31"/>
      <c r="B117" s="32"/>
      <c r="C117" s="31"/>
      <c r="D117" s="31"/>
      <c r="E117" s="251" t="s">
        <v>238</v>
      </c>
      <c r="F117" s="249"/>
      <c r="G117" s="249"/>
      <c r="H117" s="249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2" customHeight="1">
      <c r="A118" s="31"/>
      <c r="B118" s="32"/>
      <c r="C118" s="26" t="s">
        <v>252</v>
      </c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6.5" customHeight="1">
      <c r="A119" s="31"/>
      <c r="B119" s="32"/>
      <c r="C119" s="31"/>
      <c r="D119" s="31"/>
      <c r="E119" s="208" t="str">
        <f>E13</f>
        <v>PS 02.1. - Práce pro SSZT</v>
      </c>
      <c r="F119" s="249"/>
      <c r="G119" s="249"/>
      <c r="H119" s="249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6.9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2" customHeight="1">
      <c r="A121" s="31"/>
      <c r="B121" s="32"/>
      <c r="C121" s="26" t="s">
        <v>22</v>
      </c>
      <c r="D121" s="31"/>
      <c r="E121" s="31"/>
      <c r="F121" s="24" t="str">
        <f>F16</f>
        <v xml:space="preserve"> </v>
      </c>
      <c r="G121" s="31"/>
      <c r="H121" s="31"/>
      <c r="I121" s="26" t="s">
        <v>24</v>
      </c>
      <c r="J121" s="54" t="str">
        <f>IF(J16="","",J16)</f>
        <v>31. 1. 2023</v>
      </c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6.95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26</v>
      </c>
      <c r="D123" s="31"/>
      <c r="E123" s="31"/>
      <c r="F123" s="24" t="str">
        <f>E19</f>
        <v>Správa železnic,s.o.,OŘ Ostrava,ST Ostrava</v>
      </c>
      <c r="G123" s="31"/>
      <c r="H123" s="31"/>
      <c r="I123" s="26" t="s">
        <v>34</v>
      </c>
      <c r="J123" s="29" t="str">
        <f>E25</f>
        <v xml:space="preserve"> </v>
      </c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6" t="s">
        <v>32</v>
      </c>
      <c r="D124" s="31"/>
      <c r="E124" s="31"/>
      <c r="F124" s="24" t="str">
        <f>IF(E22="","",E22)</f>
        <v>Vyplň údaj</v>
      </c>
      <c r="G124" s="31"/>
      <c r="H124" s="31"/>
      <c r="I124" s="26" t="s">
        <v>36</v>
      </c>
      <c r="J124" s="29" t="str">
        <f>E28</f>
        <v xml:space="preserve"> </v>
      </c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0.35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11" customFormat="1" ht="29.25" customHeight="1">
      <c r="A126" s="124"/>
      <c r="B126" s="125"/>
      <c r="C126" s="126" t="s">
        <v>127</v>
      </c>
      <c r="D126" s="127" t="s">
        <v>63</v>
      </c>
      <c r="E126" s="127" t="s">
        <v>59</v>
      </c>
      <c r="F126" s="127" t="s">
        <v>60</v>
      </c>
      <c r="G126" s="127" t="s">
        <v>128</v>
      </c>
      <c r="H126" s="127" t="s">
        <v>129</v>
      </c>
      <c r="I126" s="127" t="s">
        <v>130</v>
      </c>
      <c r="J126" s="127" t="s">
        <v>120</v>
      </c>
      <c r="K126" s="128" t="s">
        <v>131</v>
      </c>
      <c r="L126" s="129"/>
      <c r="M126" s="61" t="s">
        <v>1</v>
      </c>
      <c r="N126" s="62" t="s">
        <v>42</v>
      </c>
      <c r="O126" s="62" t="s">
        <v>132</v>
      </c>
      <c r="P126" s="62" t="s">
        <v>133</v>
      </c>
      <c r="Q126" s="62" t="s">
        <v>134</v>
      </c>
      <c r="R126" s="62" t="s">
        <v>135</v>
      </c>
      <c r="S126" s="62" t="s">
        <v>136</v>
      </c>
      <c r="T126" s="63" t="s">
        <v>137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1"/>
      <c r="B127" s="32"/>
      <c r="C127" s="68" t="s">
        <v>138</v>
      </c>
      <c r="D127" s="31"/>
      <c r="E127" s="31"/>
      <c r="F127" s="31"/>
      <c r="G127" s="31"/>
      <c r="H127" s="31"/>
      <c r="I127" s="31"/>
      <c r="J127" s="130">
        <f>BK127</f>
        <v>0</v>
      </c>
      <c r="K127" s="31"/>
      <c r="L127" s="32"/>
      <c r="M127" s="64"/>
      <c r="N127" s="55"/>
      <c r="O127" s="65"/>
      <c r="P127" s="131">
        <f>P128+P130</f>
        <v>0</v>
      </c>
      <c r="Q127" s="65"/>
      <c r="R127" s="131">
        <f>R128+R130</f>
        <v>0</v>
      </c>
      <c r="S127" s="65"/>
      <c r="T127" s="132">
        <f>T128+T130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77</v>
      </c>
      <c r="AU127" s="16" t="s">
        <v>122</v>
      </c>
      <c r="BK127" s="133">
        <f>BK128+BK130</f>
        <v>0</v>
      </c>
    </row>
    <row r="128" spans="1:63" s="12" customFormat="1" ht="25.9" customHeight="1">
      <c r="B128" s="134"/>
      <c r="D128" s="135" t="s">
        <v>77</v>
      </c>
      <c r="E128" s="136" t="s">
        <v>139</v>
      </c>
      <c r="F128" s="136" t="s">
        <v>140</v>
      </c>
      <c r="I128" s="137"/>
      <c r="J128" s="138">
        <f>BK128</f>
        <v>0</v>
      </c>
      <c r="L128" s="134"/>
      <c r="M128" s="139"/>
      <c r="N128" s="140"/>
      <c r="O128" s="140"/>
      <c r="P128" s="141">
        <f>P129</f>
        <v>0</v>
      </c>
      <c r="Q128" s="140"/>
      <c r="R128" s="141">
        <f>R129</f>
        <v>0</v>
      </c>
      <c r="S128" s="140"/>
      <c r="T128" s="142">
        <f>T129</f>
        <v>0</v>
      </c>
      <c r="AR128" s="135" t="s">
        <v>85</v>
      </c>
      <c r="AT128" s="143" t="s">
        <v>77</v>
      </c>
      <c r="AU128" s="143" t="s">
        <v>78</v>
      </c>
      <c r="AY128" s="135" t="s">
        <v>141</v>
      </c>
      <c r="BK128" s="144">
        <f>BK129</f>
        <v>0</v>
      </c>
    </row>
    <row r="129" spans="1:65" s="12" customFormat="1" ht="22.9" customHeight="1">
      <c r="B129" s="134"/>
      <c r="D129" s="135" t="s">
        <v>77</v>
      </c>
      <c r="E129" s="145" t="s">
        <v>142</v>
      </c>
      <c r="F129" s="145" t="s">
        <v>143</v>
      </c>
      <c r="I129" s="137"/>
      <c r="J129" s="146">
        <f>BK129</f>
        <v>0</v>
      </c>
      <c r="L129" s="134"/>
      <c r="M129" s="139"/>
      <c r="N129" s="140"/>
      <c r="O129" s="140"/>
      <c r="P129" s="141">
        <v>0</v>
      </c>
      <c r="Q129" s="140"/>
      <c r="R129" s="141">
        <v>0</v>
      </c>
      <c r="S129" s="140"/>
      <c r="T129" s="142">
        <v>0</v>
      </c>
      <c r="AR129" s="135" t="s">
        <v>85</v>
      </c>
      <c r="AT129" s="143" t="s">
        <v>77</v>
      </c>
      <c r="AU129" s="143" t="s">
        <v>85</v>
      </c>
      <c r="AY129" s="135" t="s">
        <v>141</v>
      </c>
      <c r="BK129" s="144">
        <v>0</v>
      </c>
    </row>
    <row r="130" spans="1:65" s="12" customFormat="1" ht="25.9" customHeight="1">
      <c r="B130" s="134"/>
      <c r="D130" s="135" t="s">
        <v>77</v>
      </c>
      <c r="E130" s="136" t="s">
        <v>173</v>
      </c>
      <c r="F130" s="136" t="s">
        <v>174</v>
      </c>
      <c r="I130" s="137"/>
      <c r="J130" s="138">
        <f>BK130</f>
        <v>0</v>
      </c>
      <c r="L130" s="134"/>
      <c r="M130" s="139"/>
      <c r="N130" s="140"/>
      <c r="O130" s="140"/>
      <c r="P130" s="141">
        <f>SUM(P131:P143)</f>
        <v>0</v>
      </c>
      <c r="Q130" s="140"/>
      <c r="R130" s="141">
        <f>SUM(R131:R143)</f>
        <v>0</v>
      </c>
      <c r="S130" s="140"/>
      <c r="T130" s="142">
        <f>SUM(T131:T143)</f>
        <v>0</v>
      </c>
      <c r="AR130" s="135" t="s">
        <v>149</v>
      </c>
      <c r="AT130" s="143" t="s">
        <v>77</v>
      </c>
      <c r="AU130" s="143" t="s">
        <v>78</v>
      </c>
      <c r="AY130" s="135" t="s">
        <v>141</v>
      </c>
      <c r="BK130" s="144">
        <f>SUM(BK131:BK143)</f>
        <v>0</v>
      </c>
    </row>
    <row r="131" spans="1:65" s="2" customFormat="1" ht="24.2" customHeight="1">
      <c r="A131" s="31"/>
      <c r="B131" s="147"/>
      <c r="C131" s="148" t="s">
        <v>85</v>
      </c>
      <c r="D131" s="148" t="s">
        <v>144</v>
      </c>
      <c r="E131" s="149" t="s">
        <v>214</v>
      </c>
      <c r="F131" s="150" t="s">
        <v>215</v>
      </c>
      <c r="G131" s="151" t="s">
        <v>178</v>
      </c>
      <c r="H131" s="152">
        <v>1</v>
      </c>
      <c r="I131" s="153"/>
      <c r="J131" s="154">
        <f>ROUND(I131*H131,2)</f>
        <v>0</v>
      </c>
      <c r="K131" s="150" t="s">
        <v>148</v>
      </c>
      <c r="L131" s="32"/>
      <c r="M131" s="155" t="s">
        <v>1</v>
      </c>
      <c r="N131" s="156" t="s">
        <v>43</v>
      </c>
      <c r="O131" s="57"/>
      <c r="P131" s="157">
        <f>O131*H131</f>
        <v>0</v>
      </c>
      <c r="Q131" s="157">
        <v>0</v>
      </c>
      <c r="R131" s="157">
        <f>Q131*H131</f>
        <v>0</v>
      </c>
      <c r="S131" s="157">
        <v>0</v>
      </c>
      <c r="T131" s="15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9" t="s">
        <v>179</v>
      </c>
      <c r="AT131" s="159" t="s">
        <v>144</v>
      </c>
      <c r="AU131" s="159" t="s">
        <v>85</v>
      </c>
      <c r="AY131" s="16" t="s">
        <v>141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16" t="s">
        <v>85</v>
      </c>
      <c r="BK131" s="160">
        <f>ROUND(I131*H131,2)</f>
        <v>0</v>
      </c>
      <c r="BL131" s="16" t="s">
        <v>179</v>
      </c>
      <c r="BM131" s="159" t="s">
        <v>254</v>
      </c>
    </row>
    <row r="132" spans="1:65" s="2" customFormat="1" ht="24.2" customHeight="1">
      <c r="A132" s="31"/>
      <c r="B132" s="147"/>
      <c r="C132" s="148" t="s">
        <v>87</v>
      </c>
      <c r="D132" s="148" t="s">
        <v>144</v>
      </c>
      <c r="E132" s="149" t="s">
        <v>224</v>
      </c>
      <c r="F132" s="150" t="s">
        <v>225</v>
      </c>
      <c r="G132" s="151" t="s">
        <v>178</v>
      </c>
      <c r="H132" s="152">
        <v>4</v>
      </c>
      <c r="I132" s="153"/>
      <c r="J132" s="154">
        <f>ROUND(I132*H132,2)</f>
        <v>0</v>
      </c>
      <c r="K132" s="150" t="s">
        <v>148</v>
      </c>
      <c r="L132" s="32"/>
      <c r="M132" s="155" t="s">
        <v>1</v>
      </c>
      <c r="N132" s="156" t="s">
        <v>43</v>
      </c>
      <c r="O132" s="57"/>
      <c r="P132" s="157">
        <f>O132*H132</f>
        <v>0</v>
      </c>
      <c r="Q132" s="157">
        <v>0</v>
      </c>
      <c r="R132" s="157">
        <f>Q132*H132</f>
        <v>0</v>
      </c>
      <c r="S132" s="157">
        <v>0</v>
      </c>
      <c r="T132" s="158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9" t="s">
        <v>179</v>
      </c>
      <c r="AT132" s="159" t="s">
        <v>144</v>
      </c>
      <c r="AU132" s="159" t="s">
        <v>85</v>
      </c>
      <c r="AY132" s="16" t="s">
        <v>141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16" t="s">
        <v>85</v>
      </c>
      <c r="BK132" s="160">
        <f>ROUND(I132*H132,2)</f>
        <v>0</v>
      </c>
      <c r="BL132" s="16" t="s">
        <v>179</v>
      </c>
      <c r="BM132" s="159" t="s">
        <v>255</v>
      </c>
    </row>
    <row r="133" spans="1:65" s="13" customFormat="1" ht="11.25">
      <c r="B133" s="171"/>
      <c r="D133" s="172" t="s">
        <v>157</v>
      </c>
      <c r="E133" s="173" t="s">
        <v>1</v>
      </c>
      <c r="F133" s="174" t="s">
        <v>87</v>
      </c>
      <c r="H133" s="175">
        <v>2</v>
      </c>
      <c r="I133" s="176"/>
      <c r="L133" s="171"/>
      <c r="M133" s="177"/>
      <c r="N133" s="178"/>
      <c r="O133" s="178"/>
      <c r="P133" s="178"/>
      <c r="Q133" s="178"/>
      <c r="R133" s="178"/>
      <c r="S133" s="178"/>
      <c r="T133" s="179"/>
      <c r="AT133" s="173" t="s">
        <v>157</v>
      </c>
      <c r="AU133" s="173" t="s">
        <v>85</v>
      </c>
      <c r="AV133" s="13" t="s">
        <v>87</v>
      </c>
      <c r="AW133" s="13" t="s">
        <v>35</v>
      </c>
      <c r="AX133" s="13" t="s">
        <v>78</v>
      </c>
      <c r="AY133" s="173" t="s">
        <v>141</v>
      </c>
    </row>
    <row r="134" spans="1:65" s="13" customFormat="1" ht="11.25">
      <c r="B134" s="171"/>
      <c r="D134" s="172" t="s">
        <v>157</v>
      </c>
      <c r="E134" s="173" t="s">
        <v>1</v>
      </c>
      <c r="F134" s="174" t="s">
        <v>220</v>
      </c>
      <c r="H134" s="175">
        <v>2</v>
      </c>
      <c r="I134" s="176"/>
      <c r="L134" s="171"/>
      <c r="M134" s="177"/>
      <c r="N134" s="178"/>
      <c r="O134" s="178"/>
      <c r="P134" s="178"/>
      <c r="Q134" s="178"/>
      <c r="R134" s="178"/>
      <c r="S134" s="178"/>
      <c r="T134" s="179"/>
      <c r="AT134" s="173" t="s">
        <v>157</v>
      </c>
      <c r="AU134" s="173" t="s">
        <v>85</v>
      </c>
      <c r="AV134" s="13" t="s">
        <v>87</v>
      </c>
      <c r="AW134" s="13" t="s">
        <v>35</v>
      </c>
      <c r="AX134" s="13" t="s">
        <v>78</v>
      </c>
      <c r="AY134" s="173" t="s">
        <v>141</v>
      </c>
    </row>
    <row r="135" spans="1:65" s="14" customFormat="1" ht="11.25">
      <c r="B135" s="180"/>
      <c r="D135" s="172" t="s">
        <v>157</v>
      </c>
      <c r="E135" s="181" t="s">
        <v>1</v>
      </c>
      <c r="F135" s="182" t="s">
        <v>160</v>
      </c>
      <c r="H135" s="183">
        <v>4</v>
      </c>
      <c r="I135" s="184"/>
      <c r="L135" s="180"/>
      <c r="M135" s="185"/>
      <c r="N135" s="186"/>
      <c r="O135" s="186"/>
      <c r="P135" s="186"/>
      <c r="Q135" s="186"/>
      <c r="R135" s="186"/>
      <c r="S135" s="186"/>
      <c r="T135" s="187"/>
      <c r="AT135" s="181" t="s">
        <v>157</v>
      </c>
      <c r="AU135" s="181" t="s">
        <v>85</v>
      </c>
      <c r="AV135" s="14" t="s">
        <v>149</v>
      </c>
      <c r="AW135" s="14" t="s">
        <v>35</v>
      </c>
      <c r="AX135" s="14" t="s">
        <v>85</v>
      </c>
      <c r="AY135" s="181" t="s">
        <v>141</v>
      </c>
    </row>
    <row r="136" spans="1:65" s="2" customFormat="1" ht="44.25" customHeight="1">
      <c r="A136" s="31"/>
      <c r="B136" s="147"/>
      <c r="C136" s="148" t="s">
        <v>100</v>
      </c>
      <c r="D136" s="148" t="s">
        <v>144</v>
      </c>
      <c r="E136" s="149" t="s">
        <v>230</v>
      </c>
      <c r="F136" s="150" t="s">
        <v>231</v>
      </c>
      <c r="G136" s="151" t="s">
        <v>178</v>
      </c>
      <c r="H136" s="152">
        <v>16</v>
      </c>
      <c r="I136" s="153"/>
      <c r="J136" s="154">
        <f>ROUND(I136*H136,2)</f>
        <v>0</v>
      </c>
      <c r="K136" s="150" t="s">
        <v>148</v>
      </c>
      <c r="L136" s="32"/>
      <c r="M136" s="155" t="s">
        <v>1</v>
      </c>
      <c r="N136" s="156" t="s">
        <v>43</v>
      </c>
      <c r="O136" s="57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9" t="s">
        <v>179</v>
      </c>
      <c r="AT136" s="159" t="s">
        <v>144</v>
      </c>
      <c r="AU136" s="159" t="s">
        <v>85</v>
      </c>
      <c r="AY136" s="16" t="s">
        <v>141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16" t="s">
        <v>85</v>
      </c>
      <c r="BK136" s="160">
        <f>ROUND(I136*H136,2)</f>
        <v>0</v>
      </c>
      <c r="BL136" s="16" t="s">
        <v>179</v>
      </c>
      <c r="BM136" s="159" t="s">
        <v>256</v>
      </c>
    </row>
    <row r="137" spans="1:65" s="13" customFormat="1" ht="11.25">
      <c r="B137" s="171"/>
      <c r="D137" s="172" t="s">
        <v>157</v>
      </c>
      <c r="E137" s="173" t="s">
        <v>1</v>
      </c>
      <c r="F137" s="174" t="s">
        <v>155</v>
      </c>
      <c r="H137" s="175">
        <v>8</v>
      </c>
      <c r="I137" s="176"/>
      <c r="L137" s="171"/>
      <c r="M137" s="177"/>
      <c r="N137" s="178"/>
      <c r="O137" s="178"/>
      <c r="P137" s="178"/>
      <c r="Q137" s="178"/>
      <c r="R137" s="178"/>
      <c r="S137" s="178"/>
      <c r="T137" s="179"/>
      <c r="AT137" s="173" t="s">
        <v>157</v>
      </c>
      <c r="AU137" s="173" t="s">
        <v>85</v>
      </c>
      <c r="AV137" s="13" t="s">
        <v>87</v>
      </c>
      <c r="AW137" s="13" t="s">
        <v>35</v>
      </c>
      <c r="AX137" s="13" t="s">
        <v>78</v>
      </c>
      <c r="AY137" s="173" t="s">
        <v>141</v>
      </c>
    </row>
    <row r="138" spans="1:65" s="13" customFormat="1" ht="11.25">
      <c r="B138" s="171"/>
      <c r="D138" s="172" t="s">
        <v>157</v>
      </c>
      <c r="E138" s="173" t="s">
        <v>1</v>
      </c>
      <c r="F138" s="174" t="s">
        <v>233</v>
      </c>
      <c r="H138" s="175">
        <v>8</v>
      </c>
      <c r="I138" s="176"/>
      <c r="L138" s="171"/>
      <c r="M138" s="177"/>
      <c r="N138" s="178"/>
      <c r="O138" s="178"/>
      <c r="P138" s="178"/>
      <c r="Q138" s="178"/>
      <c r="R138" s="178"/>
      <c r="S138" s="178"/>
      <c r="T138" s="179"/>
      <c r="AT138" s="173" t="s">
        <v>157</v>
      </c>
      <c r="AU138" s="173" t="s">
        <v>85</v>
      </c>
      <c r="AV138" s="13" t="s">
        <v>87</v>
      </c>
      <c r="AW138" s="13" t="s">
        <v>35</v>
      </c>
      <c r="AX138" s="13" t="s">
        <v>78</v>
      </c>
      <c r="AY138" s="173" t="s">
        <v>141</v>
      </c>
    </row>
    <row r="139" spans="1:65" s="14" customFormat="1" ht="11.25">
      <c r="B139" s="180"/>
      <c r="D139" s="172" t="s">
        <v>157</v>
      </c>
      <c r="E139" s="181" t="s">
        <v>1</v>
      </c>
      <c r="F139" s="182" t="s">
        <v>160</v>
      </c>
      <c r="H139" s="183">
        <v>16</v>
      </c>
      <c r="I139" s="184"/>
      <c r="L139" s="180"/>
      <c r="M139" s="185"/>
      <c r="N139" s="186"/>
      <c r="O139" s="186"/>
      <c r="P139" s="186"/>
      <c r="Q139" s="186"/>
      <c r="R139" s="186"/>
      <c r="S139" s="186"/>
      <c r="T139" s="187"/>
      <c r="AT139" s="181" t="s">
        <v>157</v>
      </c>
      <c r="AU139" s="181" t="s">
        <v>85</v>
      </c>
      <c r="AV139" s="14" t="s">
        <v>149</v>
      </c>
      <c r="AW139" s="14" t="s">
        <v>35</v>
      </c>
      <c r="AX139" s="14" t="s">
        <v>85</v>
      </c>
      <c r="AY139" s="181" t="s">
        <v>141</v>
      </c>
    </row>
    <row r="140" spans="1:65" s="2" customFormat="1" ht="16.5" customHeight="1">
      <c r="A140" s="31"/>
      <c r="B140" s="147"/>
      <c r="C140" s="148" t="s">
        <v>149</v>
      </c>
      <c r="D140" s="148" t="s">
        <v>144</v>
      </c>
      <c r="E140" s="149" t="s">
        <v>234</v>
      </c>
      <c r="F140" s="150" t="s">
        <v>235</v>
      </c>
      <c r="G140" s="151" t="s">
        <v>178</v>
      </c>
      <c r="H140" s="152">
        <v>16</v>
      </c>
      <c r="I140" s="153"/>
      <c r="J140" s="154">
        <f>ROUND(I140*H140,2)</f>
        <v>0</v>
      </c>
      <c r="K140" s="150" t="s">
        <v>148</v>
      </c>
      <c r="L140" s="32"/>
      <c r="M140" s="155" t="s">
        <v>1</v>
      </c>
      <c r="N140" s="156" t="s">
        <v>43</v>
      </c>
      <c r="O140" s="57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9" t="s">
        <v>179</v>
      </c>
      <c r="AT140" s="159" t="s">
        <v>144</v>
      </c>
      <c r="AU140" s="159" t="s">
        <v>85</v>
      </c>
      <c r="AY140" s="16" t="s">
        <v>141</v>
      </c>
      <c r="BE140" s="160">
        <f>IF(N140="základní",J140,0)</f>
        <v>0</v>
      </c>
      <c r="BF140" s="160">
        <f>IF(N140="snížená",J140,0)</f>
        <v>0</v>
      </c>
      <c r="BG140" s="160">
        <f>IF(N140="zákl. přenesená",J140,0)</f>
        <v>0</v>
      </c>
      <c r="BH140" s="160">
        <f>IF(N140="sníž. přenesená",J140,0)</f>
        <v>0</v>
      </c>
      <c r="BI140" s="160">
        <f>IF(N140="nulová",J140,0)</f>
        <v>0</v>
      </c>
      <c r="BJ140" s="16" t="s">
        <v>85</v>
      </c>
      <c r="BK140" s="160">
        <f>ROUND(I140*H140,2)</f>
        <v>0</v>
      </c>
      <c r="BL140" s="16" t="s">
        <v>179</v>
      </c>
      <c r="BM140" s="159" t="s">
        <v>257</v>
      </c>
    </row>
    <row r="141" spans="1:65" s="13" customFormat="1" ht="11.25">
      <c r="B141" s="171"/>
      <c r="D141" s="172" t="s">
        <v>157</v>
      </c>
      <c r="E141" s="173" t="s">
        <v>1</v>
      </c>
      <c r="F141" s="174" t="s">
        <v>155</v>
      </c>
      <c r="H141" s="175">
        <v>8</v>
      </c>
      <c r="I141" s="176"/>
      <c r="L141" s="171"/>
      <c r="M141" s="177"/>
      <c r="N141" s="178"/>
      <c r="O141" s="178"/>
      <c r="P141" s="178"/>
      <c r="Q141" s="178"/>
      <c r="R141" s="178"/>
      <c r="S141" s="178"/>
      <c r="T141" s="179"/>
      <c r="AT141" s="173" t="s">
        <v>157</v>
      </c>
      <c r="AU141" s="173" t="s">
        <v>85</v>
      </c>
      <c r="AV141" s="13" t="s">
        <v>87</v>
      </c>
      <c r="AW141" s="13" t="s">
        <v>35</v>
      </c>
      <c r="AX141" s="13" t="s">
        <v>78</v>
      </c>
      <c r="AY141" s="173" t="s">
        <v>141</v>
      </c>
    </row>
    <row r="142" spans="1:65" s="13" customFormat="1" ht="11.25">
      <c r="B142" s="171"/>
      <c r="D142" s="172" t="s">
        <v>157</v>
      </c>
      <c r="E142" s="173" t="s">
        <v>1</v>
      </c>
      <c r="F142" s="174" t="s">
        <v>233</v>
      </c>
      <c r="H142" s="175">
        <v>8</v>
      </c>
      <c r="I142" s="176"/>
      <c r="L142" s="171"/>
      <c r="M142" s="177"/>
      <c r="N142" s="178"/>
      <c r="O142" s="178"/>
      <c r="P142" s="178"/>
      <c r="Q142" s="178"/>
      <c r="R142" s="178"/>
      <c r="S142" s="178"/>
      <c r="T142" s="179"/>
      <c r="AT142" s="173" t="s">
        <v>157</v>
      </c>
      <c r="AU142" s="173" t="s">
        <v>85</v>
      </c>
      <c r="AV142" s="13" t="s">
        <v>87</v>
      </c>
      <c r="AW142" s="13" t="s">
        <v>35</v>
      </c>
      <c r="AX142" s="13" t="s">
        <v>78</v>
      </c>
      <c r="AY142" s="173" t="s">
        <v>141</v>
      </c>
    </row>
    <row r="143" spans="1:65" s="14" customFormat="1" ht="11.25">
      <c r="B143" s="180"/>
      <c r="D143" s="172" t="s">
        <v>157</v>
      </c>
      <c r="E143" s="181" t="s">
        <v>1</v>
      </c>
      <c r="F143" s="182" t="s">
        <v>160</v>
      </c>
      <c r="H143" s="183">
        <v>16</v>
      </c>
      <c r="I143" s="184"/>
      <c r="L143" s="180"/>
      <c r="M143" s="192"/>
      <c r="N143" s="193"/>
      <c r="O143" s="193"/>
      <c r="P143" s="193"/>
      <c r="Q143" s="193"/>
      <c r="R143" s="193"/>
      <c r="S143" s="193"/>
      <c r="T143" s="194"/>
      <c r="AT143" s="181" t="s">
        <v>157</v>
      </c>
      <c r="AU143" s="181" t="s">
        <v>85</v>
      </c>
      <c r="AV143" s="14" t="s">
        <v>149</v>
      </c>
      <c r="AW143" s="14" t="s">
        <v>35</v>
      </c>
      <c r="AX143" s="14" t="s">
        <v>85</v>
      </c>
      <c r="AY143" s="181" t="s">
        <v>141</v>
      </c>
    </row>
    <row r="144" spans="1:65" s="2" customFormat="1" ht="6.95" customHeight="1">
      <c r="A144" s="31"/>
      <c r="B144" s="46"/>
      <c r="C144" s="47"/>
      <c r="D144" s="47"/>
      <c r="E144" s="47"/>
      <c r="F144" s="47"/>
      <c r="G144" s="47"/>
      <c r="H144" s="47"/>
      <c r="I144" s="47"/>
      <c r="J144" s="47"/>
      <c r="K144" s="47"/>
      <c r="L144" s="32"/>
      <c r="M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</sheetData>
  <autoFilter ref="C126:K143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105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1:46" s="1" customFormat="1" ht="24.95" hidden="1" customHeight="1">
      <c r="B4" s="19"/>
      <c r="D4" s="20" t="s">
        <v>115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47" t="str">
        <f>'Rekapitulace stavby'!K6</f>
        <v>Oprava trati v úseku Český Těšín - Havířov 2.etapa</v>
      </c>
      <c r="F7" s="248"/>
      <c r="G7" s="248"/>
      <c r="H7" s="248"/>
      <c r="L7" s="19"/>
    </row>
    <row r="8" spans="1:46" s="1" customFormat="1" ht="12" hidden="1" customHeight="1">
      <c r="B8" s="19"/>
      <c r="D8" s="26" t="s">
        <v>116</v>
      </c>
      <c r="L8" s="19"/>
    </row>
    <row r="9" spans="1:46" s="2" customFormat="1" ht="16.5" hidden="1" customHeight="1">
      <c r="A9" s="31"/>
      <c r="B9" s="32"/>
      <c r="C9" s="31"/>
      <c r="D9" s="31"/>
      <c r="E9" s="247" t="s">
        <v>237</v>
      </c>
      <c r="F9" s="249"/>
      <c r="G9" s="249"/>
      <c r="H9" s="249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2"/>
      <c r="C10" s="31"/>
      <c r="D10" s="26" t="s">
        <v>212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2"/>
      <c r="C11" s="31"/>
      <c r="D11" s="31"/>
      <c r="E11" s="208" t="s">
        <v>258</v>
      </c>
      <c r="F11" s="249"/>
      <c r="G11" s="249"/>
      <c r="H11" s="249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 hidden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20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22</v>
      </c>
      <c r="E14" s="31"/>
      <c r="F14" s="24" t="s">
        <v>23</v>
      </c>
      <c r="G14" s="31"/>
      <c r="H14" s="31"/>
      <c r="I14" s="26" t="s">
        <v>24</v>
      </c>
      <c r="J14" s="54" t="str">
        <f>'Rekapitulace stavby'!AN8</f>
        <v>31. 1. 2023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2"/>
      <c r="C16" s="31"/>
      <c r="D16" s="26" t="s">
        <v>26</v>
      </c>
      <c r="E16" s="31"/>
      <c r="F16" s="31"/>
      <c r="G16" s="31"/>
      <c r="H16" s="31"/>
      <c r="I16" s="26" t="s">
        <v>27</v>
      </c>
      <c r="J16" s="24" t="s">
        <v>28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2"/>
      <c r="C17" s="31"/>
      <c r="D17" s="31"/>
      <c r="E17" s="24" t="s">
        <v>29</v>
      </c>
      <c r="F17" s="31"/>
      <c r="G17" s="31"/>
      <c r="H17" s="31"/>
      <c r="I17" s="26" t="s">
        <v>30</v>
      </c>
      <c r="J17" s="24" t="s">
        <v>31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2"/>
      <c r="C19" s="31"/>
      <c r="D19" s="26" t="s">
        <v>32</v>
      </c>
      <c r="E19" s="31"/>
      <c r="F19" s="31"/>
      <c r="G19" s="31"/>
      <c r="H19" s="31"/>
      <c r="I19" s="26" t="s">
        <v>27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2"/>
      <c r="C20" s="31"/>
      <c r="D20" s="31"/>
      <c r="E20" s="250" t="str">
        <f>'Rekapitulace stavby'!E14</f>
        <v>Vyplň údaj</v>
      </c>
      <c r="F20" s="213"/>
      <c r="G20" s="213"/>
      <c r="H20" s="213"/>
      <c r="I20" s="26" t="s">
        <v>30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2"/>
      <c r="C22" s="31"/>
      <c r="D22" s="26" t="s">
        <v>34</v>
      </c>
      <c r="E22" s="31"/>
      <c r="F22" s="31"/>
      <c r="G22" s="31"/>
      <c r="H22" s="31"/>
      <c r="I22" s="26" t="s">
        <v>27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30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2"/>
      <c r="C25" s="31"/>
      <c r="D25" s="26" t="s">
        <v>36</v>
      </c>
      <c r="E25" s="31"/>
      <c r="F25" s="31"/>
      <c r="G25" s="31"/>
      <c r="H25" s="31"/>
      <c r="I25" s="26" t="s">
        <v>27</v>
      </c>
      <c r="J25" s="24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2"/>
      <c r="C26" s="31"/>
      <c r="D26" s="31"/>
      <c r="E26" s="24" t="str">
        <f>IF('Rekapitulace stavby'!E20="","",'Rekapitulace stavby'!E20)</f>
        <v xml:space="preserve"> </v>
      </c>
      <c r="F26" s="31"/>
      <c r="G26" s="31"/>
      <c r="H26" s="31"/>
      <c r="I26" s="26" t="s">
        <v>30</v>
      </c>
      <c r="J26" s="24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2"/>
      <c r="C28" s="31"/>
      <c r="D28" s="26" t="s">
        <v>37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98"/>
      <c r="B29" s="99"/>
      <c r="C29" s="98"/>
      <c r="D29" s="98"/>
      <c r="E29" s="218" t="s">
        <v>1</v>
      </c>
      <c r="F29" s="218"/>
      <c r="G29" s="218"/>
      <c r="H29" s="218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hidden="1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2"/>
      <c r="C32" s="31"/>
      <c r="D32" s="101" t="s">
        <v>38</v>
      </c>
      <c r="E32" s="31"/>
      <c r="F32" s="31"/>
      <c r="G32" s="31"/>
      <c r="H32" s="31"/>
      <c r="I32" s="31"/>
      <c r="J32" s="70">
        <f>ROUND(J123,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31"/>
      <c r="F34" s="35" t="s">
        <v>40</v>
      </c>
      <c r="G34" s="31"/>
      <c r="H34" s="31"/>
      <c r="I34" s="35" t="s">
        <v>39</v>
      </c>
      <c r="J34" s="35" t="s">
        <v>41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102" t="s">
        <v>42</v>
      </c>
      <c r="E35" s="26" t="s">
        <v>43</v>
      </c>
      <c r="F35" s="103">
        <f>ROUND((SUM(BE123:BE144)),  2)</f>
        <v>0</v>
      </c>
      <c r="G35" s="31"/>
      <c r="H35" s="31"/>
      <c r="I35" s="104">
        <v>0.21</v>
      </c>
      <c r="J35" s="103">
        <f>ROUND(((SUM(BE123:BE144))*I35),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44</v>
      </c>
      <c r="F36" s="103">
        <f>ROUND((SUM(BF123:BF144)),  2)</f>
        <v>0</v>
      </c>
      <c r="G36" s="31"/>
      <c r="H36" s="31"/>
      <c r="I36" s="104">
        <v>0.15</v>
      </c>
      <c r="J36" s="103">
        <f>ROUND(((SUM(BF123:BF144))*I36),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45</v>
      </c>
      <c r="F37" s="103">
        <f>ROUND((SUM(BG123:BG144)),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46</v>
      </c>
      <c r="F38" s="103">
        <f>ROUND((SUM(BH123:BH144)),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47</v>
      </c>
      <c r="F39" s="103">
        <f>ROUND((SUM(BI123:BI144)),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2"/>
      <c r="C41" s="105"/>
      <c r="D41" s="106" t="s">
        <v>48</v>
      </c>
      <c r="E41" s="59"/>
      <c r="F41" s="59"/>
      <c r="G41" s="107" t="s">
        <v>49</v>
      </c>
      <c r="H41" s="108" t="s">
        <v>50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53</v>
      </c>
      <c r="E61" s="34"/>
      <c r="F61" s="111" t="s">
        <v>54</v>
      </c>
      <c r="G61" s="44" t="s">
        <v>53</v>
      </c>
      <c r="H61" s="34"/>
      <c r="I61" s="34"/>
      <c r="J61" s="112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53</v>
      </c>
      <c r="E76" s="34"/>
      <c r="F76" s="111" t="s">
        <v>54</v>
      </c>
      <c r="G76" s="44" t="s">
        <v>53</v>
      </c>
      <c r="H76" s="34"/>
      <c r="I76" s="34"/>
      <c r="J76" s="112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7" t="str">
        <f>E7</f>
        <v>Oprava trati v úseku Český Těšín - Havířov 2.etapa</v>
      </c>
      <c r="F85" s="248"/>
      <c r="G85" s="248"/>
      <c r="H85" s="248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116</v>
      </c>
      <c r="L86" s="19"/>
    </row>
    <row r="87" spans="1:31" s="2" customFormat="1" ht="16.5" customHeight="1">
      <c r="A87" s="31"/>
      <c r="B87" s="32"/>
      <c r="C87" s="31"/>
      <c r="D87" s="31"/>
      <c r="E87" s="247" t="s">
        <v>237</v>
      </c>
      <c r="F87" s="249"/>
      <c r="G87" s="249"/>
      <c r="H87" s="249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212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08" t="str">
        <f>E11</f>
        <v>SO 02.2. - 2.TK Český Těšín - Albrechtice u Českého Těšína, km 4,800 - 5,200</v>
      </c>
      <c r="F89" s="249"/>
      <c r="G89" s="249"/>
      <c r="H89" s="249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22</v>
      </c>
      <c r="D91" s="31"/>
      <c r="E91" s="31"/>
      <c r="F91" s="24" t="str">
        <f>F14</f>
        <v xml:space="preserve"> </v>
      </c>
      <c r="G91" s="31"/>
      <c r="H91" s="31"/>
      <c r="I91" s="26" t="s">
        <v>24</v>
      </c>
      <c r="J91" s="54" t="str">
        <f>IF(J14="","",J14)</f>
        <v>31. 1. 2023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26</v>
      </c>
      <c r="D93" s="31"/>
      <c r="E93" s="31"/>
      <c r="F93" s="24" t="str">
        <f>E17</f>
        <v>Správa železnic,s.o.,OŘ Ostrava,ST Ostrava</v>
      </c>
      <c r="G93" s="31"/>
      <c r="H93" s="31"/>
      <c r="I93" s="26" t="s">
        <v>34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32</v>
      </c>
      <c r="D94" s="31"/>
      <c r="E94" s="31"/>
      <c r="F94" s="24" t="str">
        <f>IF(E20="","",E20)</f>
        <v>Vyplň údaj</v>
      </c>
      <c r="G94" s="31"/>
      <c r="H94" s="31"/>
      <c r="I94" s="26" t="s">
        <v>36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119</v>
      </c>
      <c r="D96" s="105"/>
      <c r="E96" s="105"/>
      <c r="F96" s="105"/>
      <c r="G96" s="105"/>
      <c r="H96" s="105"/>
      <c r="I96" s="105"/>
      <c r="J96" s="114" t="s">
        <v>120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121</v>
      </c>
      <c r="D98" s="31"/>
      <c r="E98" s="31"/>
      <c r="F98" s="31"/>
      <c r="G98" s="31"/>
      <c r="H98" s="31"/>
      <c r="I98" s="31"/>
      <c r="J98" s="70">
        <f>J123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122</v>
      </c>
    </row>
    <row r="99" spans="1:47" s="9" customFormat="1" ht="24.95" customHeight="1">
      <c r="B99" s="116"/>
      <c r="D99" s="117" t="s">
        <v>123</v>
      </c>
      <c r="E99" s="118"/>
      <c r="F99" s="118"/>
      <c r="G99" s="118"/>
      <c r="H99" s="118"/>
      <c r="I99" s="118"/>
      <c r="J99" s="119">
        <f>J124</f>
        <v>0</v>
      </c>
      <c r="L99" s="116"/>
    </row>
    <row r="100" spans="1:47" s="10" customFormat="1" ht="19.899999999999999" customHeight="1">
      <c r="B100" s="120"/>
      <c r="D100" s="121" t="s">
        <v>124</v>
      </c>
      <c r="E100" s="122"/>
      <c r="F100" s="122"/>
      <c r="G100" s="122"/>
      <c r="H100" s="122"/>
      <c r="I100" s="122"/>
      <c r="J100" s="123">
        <f>J125</f>
        <v>0</v>
      </c>
      <c r="L100" s="120"/>
    </row>
    <row r="101" spans="1:47" s="9" customFormat="1" ht="24.95" customHeight="1">
      <c r="B101" s="116"/>
      <c r="D101" s="117" t="s">
        <v>125</v>
      </c>
      <c r="E101" s="118"/>
      <c r="F101" s="118"/>
      <c r="G101" s="118"/>
      <c r="H101" s="118"/>
      <c r="I101" s="118"/>
      <c r="J101" s="119">
        <f>J136</f>
        <v>0</v>
      </c>
      <c r="L101" s="116"/>
    </row>
    <row r="102" spans="1:47" s="2" customFormat="1" ht="21.75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126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6.5" customHeight="1">
      <c r="A111" s="31"/>
      <c r="B111" s="32"/>
      <c r="C111" s="31"/>
      <c r="D111" s="31"/>
      <c r="E111" s="247" t="str">
        <f>E7</f>
        <v>Oprava trati v úseku Český Těšín - Havířov 2.etapa</v>
      </c>
      <c r="F111" s="248"/>
      <c r="G111" s="248"/>
      <c r="H111" s="248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9"/>
      <c r="C112" s="26" t="s">
        <v>116</v>
      </c>
      <c r="L112" s="19"/>
    </row>
    <row r="113" spans="1:65" s="2" customFormat="1" ht="16.5" customHeight="1">
      <c r="A113" s="31"/>
      <c r="B113" s="32"/>
      <c r="C113" s="31"/>
      <c r="D113" s="31"/>
      <c r="E113" s="247" t="s">
        <v>237</v>
      </c>
      <c r="F113" s="249"/>
      <c r="G113" s="249"/>
      <c r="H113" s="249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212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08" t="str">
        <f>E11</f>
        <v>SO 02.2. - 2.TK Český Těšín - Albrechtice u Českého Těšína, km 4,800 - 5,200</v>
      </c>
      <c r="F115" s="249"/>
      <c r="G115" s="249"/>
      <c r="H115" s="249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22</v>
      </c>
      <c r="D117" s="31"/>
      <c r="E117" s="31"/>
      <c r="F117" s="24" t="str">
        <f>F14</f>
        <v xml:space="preserve"> </v>
      </c>
      <c r="G117" s="31"/>
      <c r="H117" s="31"/>
      <c r="I117" s="26" t="s">
        <v>24</v>
      </c>
      <c r="J117" s="54" t="str">
        <f>IF(J14="","",J14)</f>
        <v>31. 1. 2023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26</v>
      </c>
      <c r="D119" s="31"/>
      <c r="E119" s="31"/>
      <c r="F119" s="24" t="str">
        <f>E17</f>
        <v>Správa železnic,s.o.,OŘ Ostrava,ST Ostrava</v>
      </c>
      <c r="G119" s="31"/>
      <c r="H119" s="31"/>
      <c r="I119" s="26" t="s">
        <v>34</v>
      </c>
      <c r="J119" s="29" t="str">
        <f>E23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32</v>
      </c>
      <c r="D120" s="31"/>
      <c r="E120" s="31"/>
      <c r="F120" s="24" t="str">
        <f>IF(E20="","",E20)</f>
        <v>Vyplň údaj</v>
      </c>
      <c r="G120" s="31"/>
      <c r="H120" s="31"/>
      <c r="I120" s="26" t="s">
        <v>36</v>
      </c>
      <c r="J120" s="29" t="str">
        <f>E26</f>
        <v xml:space="preserve"> 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24"/>
      <c r="B122" s="125"/>
      <c r="C122" s="126" t="s">
        <v>127</v>
      </c>
      <c r="D122" s="127" t="s">
        <v>63</v>
      </c>
      <c r="E122" s="127" t="s">
        <v>59</v>
      </c>
      <c r="F122" s="127" t="s">
        <v>60</v>
      </c>
      <c r="G122" s="127" t="s">
        <v>128</v>
      </c>
      <c r="H122" s="127" t="s">
        <v>129</v>
      </c>
      <c r="I122" s="127" t="s">
        <v>130</v>
      </c>
      <c r="J122" s="127" t="s">
        <v>120</v>
      </c>
      <c r="K122" s="128" t="s">
        <v>131</v>
      </c>
      <c r="L122" s="129"/>
      <c r="M122" s="61" t="s">
        <v>1</v>
      </c>
      <c r="N122" s="62" t="s">
        <v>42</v>
      </c>
      <c r="O122" s="62" t="s">
        <v>132</v>
      </c>
      <c r="P122" s="62" t="s">
        <v>133</v>
      </c>
      <c r="Q122" s="62" t="s">
        <v>134</v>
      </c>
      <c r="R122" s="62" t="s">
        <v>135</v>
      </c>
      <c r="S122" s="62" t="s">
        <v>136</v>
      </c>
      <c r="T122" s="63" t="s">
        <v>137</v>
      </c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</row>
    <row r="123" spans="1:65" s="2" customFormat="1" ht="22.9" customHeight="1">
      <c r="A123" s="31"/>
      <c r="B123" s="32"/>
      <c r="C123" s="68" t="s">
        <v>138</v>
      </c>
      <c r="D123" s="31"/>
      <c r="E123" s="31"/>
      <c r="F123" s="31"/>
      <c r="G123" s="31"/>
      <c r="H123" s="31"/>
      <c r="I123" s="31"/>
      <c r="J123" s="130">
        <f>BK123</f>
        <v>0</v>
      </c>
      <c r="K123" s="31"/>
      <c r="L123" s="32"/>
      <c r="M123" s="64"/>
      <c r="N123" s="55"/>
      <c r="O123" s="65"/>
      <c r="P123" s="131">
        <f>P124+P136</f>
        <v>0</v>
      </c>
      <c r="Q123" s="65"/>
      <c r="R123" s="131">
        <f>R124+R136</f>
        <v>819.06</v>
      </c>
      <c r="S123" s="65"/>
      <c r="T123" s="132">
        <f>T124+T136</f>
        <v>403.92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77</v>
      </c>
      <c r="AU123" s="16" t="s">
        <v>122</v>
      </c>
      <c r="BK123" s="133">
        <f>BK124+BK136</f>
        <v>0</v>
      </c>
    </row>
    <row r="124" spans="1:65" s="12" customFormat="1" ht="25.9" customHeight="1">
      <c r="B124" s="134"/>
      <c r="D124" s="135" t="s">
        <v>77</v>
      </c>
      <c r="E124" s="136" t="s">
        <v>139</v>
      </c>
      <c r="F124" s="136" t="s">
        <v>140</v>
      </c>
      <c r="I124" s="137"/>
      <c r="J124" s="138">
        <f>BK124</f>
        <v>0</v>
      </c>
      <c r="L124" s="134"/>
      <c r="M124" s="139"/>
      <c r="N124" s="140"/>
      <c r="O124" s="140"/>
      <c r="P124" s="141">
        <f>P125</f>
        <v>0</v>
      </c>
      <c r="Q124" s="140"/>
      <c r="R124" s="141">
        <f>R125</f>
        <v>819.06</v>
      </c>
      <c r="S124" s="140"/>
      <c r="T124" s="142">
        <f>T125</f>
        <v>403.92</v>
      </c>
      <c r="AR124" s="135" t="s">
        <v>85</v>
      </c>
      <c r="AT124" s="143" t="s">
        <v>77</v>
      </c>
      <c r="AU124" s="143" t="s">
        <v>78</v>
      </c>
      <c r="AY124" s="135" t="s">
        <v>141</v>
      </c>
      <c r="BK124" s="144">
        <f>BK125</f>
        <v>0</v>
      </c>
    </row>
    <row r="125" spans="1:65" s="12" customFormat="1" ht="22.9" customHeight="1">
      <c r="B125" s="134"/>
      <c r="D125" s="135" t="s">
        <v>77</v>
      </c>
      <c r="E125" s="145" t="s">
        <v>142</v>
      </c>
      <c r="F125" s="145" t="s">
        <v>143</v>
      </c>
      <c r="I125" s="137"/>
      <c r="J125" s="146">
        <f>BK125</f>
        <v>0</v>
      </c>
      <c r="L125" s="134"/>
      <c r="M125" s="139"/>
      <c r="N125" s="140"/>
      <c r="O125" s="140"/>
      <c r="P125" s="141">
        <f>SUM(P126:P135)</f>
        <v>0</v>
      </c>
      <c r="Q125" s="140"/>
      <c r="R125" s="141">
        <f>SUM(R126:R135)</f>
        <v>819.06</v>
      </c>
      <c r="S125" s="140"/>
      <c r="T125" s="142">
        <f>SUM(T126:T135)</f>
        <v>403.92</v>
      </c>
      <c r="AR125" s="135" t="s">
        <v>85</v>
      </c>
      <c r="AT125" s="143" t="s">
        <v>77</v>
      </c>
      <c r="AU125" s="143" t="s">
        <v>85</v>
      </c>
      <c r="AY125" s="135" t="s">
        <v>141</v>
      </c>
      <c r="BK125" s="144">
        <f>SUM(BK126:BK135)</f>
        <v>0</v>
      </c>
    </row>
    <row r="126" spans="1:65" s="2" customFormat="1" ht="101.25" customHeight="1">
      <c r="A126" s="31"/>
      <c r="B126" s="147"/>
      <c r="C126" s="148" t="s">
        <v>85</v>
      </c>
      <c r="D126" s="148" t="s">
        <v>144</v>
      </c>
      <c r="E126" s="149" t="s">
        <v>145</v>
      </c>
      <c r="F126" s="150" t="s">
        <v>146</v>
      </c>
      <c r="G126" s="151" t="s">
        <v>147</v>
      </c>
      <c r="H126" s="152">
        <v>0.4</v>
      </c>
      <c r="I126" s="153"/>
      <c r="J126" s="154">
        <f>ROUND(I126*H126,2)</f>
        <v>0</v>
      </c>
      <c r="K126" s="150" t="s">
        <v>148</v>
      </c>
      <c r="L126" s="32"/>
      <c r="M126" s="155" t="s">
        <v>1</v>
      </c>
      <c r="N126" s="156" t="s">
        <v>43</v>
      </c>
      <c r="O126" s="57"/>
      <c r="P126" s="157">
        <f>O126*H126</f>
        <v>0</v>
      </c>
      <c r="Q126" s="157">
        <v>0</v>
      </c>
      <c r="R126" s="157">
        <f>Q126*H126</f>
        <v>0</v>
      </c>
      <c r="S126" s="157">
        <v>0</v>
      </c>
      <c r="T126" s="158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9" t="s">
        <v>149</v>
      </c>
      <c r="AT126" s="159" t="s">
        <v>144</v>
      </c>
      <c r="AU126" s="159" t="s">
        <v>87</v>
      </c>
      <c r="AY126" s="16" t="s">
        <v>141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16" t="s">
        <v>85</v>
      </c>
      <c r="BK126" s="160">
        <f>ROUND(I126*H126,2)</f>
        <v>0</v>
      </c>
      <c r="BL126" s="16" t="s">
        <v>149</v>
      </c>
      <c r="BM126" s="159" t="s">
        <v>259</v>
      </c>
    </row>
    <row r="127" spans="1:65" s="2" customFormat="1" ht="16.5" customHeight="1">
      <c r="A127" s="31"/>
      <c r="B127" s="147"/>
      <c r="C127" s="161" t="s">
        <v>87</v>
      </c>
      <c r="D127" s="161" t="s">
        <v>151</v>
      </c>
      <c r="E127" s="162" t="s">
        <v>152</v>
      </c>
      <c r="F127" s="163" t="s">
        <v>153</v>
      </c>
      <c r="G127" s="164" t="s">
        <v>154</v>
      </c>
      <c r="H127" s="165">
        <v>437.58</v>
      </c>
      <c r="I127" s="166"/>
      <c r="J127" s="167">
        <f>ROUND(I127*H127,2)</f>
        <v>0</v>
      </c>
      <c r="K127" s="163" t="s">
        <v>148</v>
      </c>
      <c r="L127" s="168"/>
      <c r="M127" s="169" t="s">
        <v>1</v>
      </c>
      <c r="N127" s="170" t="s">
        <v>43</v>
      </c>
      <c r="O127" s="57"/>
      <c r="P127" s="157">
        <f>O127*H127</f>
        <v>0</v>
      </c>
      <c r="Q127" s="157">
        <v>1</v>
      </c>
      <c r="R127" s="157">
        <f>Q127*H127</f>
        <v>437.58</v>
      </c>
      <c r="S127" s="157">
        <v>0</v>
      </c>
      <c r="T127" s="15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9" t="s">
        <v>155</v>
      </c>
      <c r="AT127" s="159" t="s">
        <v>151</v>
      </c>
      <c r="AU127" s="159" t="s">
        <v>87</v>
      </c>
      <c r="AY127" s="16" t="s">
        <v>141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6" t="s">
        <v>85</v>
      </c>
      <c r="BK127" s="160">
        <f>ROUND(I127*H127,2)</f>
        <v>0</v>
      </c>
      <c r="BL127" s="16" t="s">
        <v>149</v>
      </c>
      <c r="BM127" s="159" t="s">
        <v>260</v>
      </c>
    </row>
    <row r="128" spans="1:65" s="13" customFormat="1" ht="11.25">
      <c r="B128" s="171"/>
      <c r="D128" s="172" t="s">
        <v>157</v>
      </c>
      <c r="E128" s="173" t="s">
        <v>1</v>
      </c>
      <c r="F128" s="174" t="s">
        <v>261</v>
      </c>
      <c r="H128" s="175">
        <v>381.48</v>
      </c>
      <c r="I128" s="176"/>
      <c r="L128" s="171"/>
      <c r="M128" s="177"/>
      <c r="N128" s="178"/>
      <c r="O128" s="178"/>
      <c r="P128" s="178"/>
      <c r="Q128" s="178"/>
      <c r="R128" s="178"/>
      <c r="S128" s="178"/>
      <c r="T128" s="179"/>
      <c r="AT128" s="173" t="s">
        <v>157</v>
      </c>
      <c r="AU128" s="173" t="s">
        <v>87</v>
      </c>
      <c r="AV128" s="13" t="s">
        <v>87</v>
      </c>
      <c r="AW128" s="13" t="s">
        <v>35</v>
      </c>
      <c r="AX128" s="13" t="s">
        <v>78</v>
      </c>
      <c r="AY128" s="173" t="s">
        <v>141</v>
      </c>
    </row>
    <row r="129" spans="1:65" s="13" customFormat="1" ht="11.25">
      <c r="B129" s="171"/>
      <c r="D129" s="172" t="s">
        <v>157</v>
      </c>
      <c r="E129" s="173" t="s">
        <v>1</v>
      </c>
      <c r="F129" s="174" t="s">
        <v>242</v>
      </c>
      <c r="H129" s="175">
        <v>56.1</v>
      </c>
      <c r="I129" s="176"/>
      <c r="L129" s="171"/>
      <c r="M129" s="177"/>
      <c r="N129" s="178"/>
      <c r="O129" s="178"/>
      <c r="P129" s="178"/>
      <c r="Q129" s="178"/>
      <c r="R129" s="178"/>
      <c r="S129" s="178"/>
      <c r="T129" s="179"/>
      <c r="AT129" s="173" t="s">
        <v>157</v>
      </c>
      <c r="AU129" s="173" t="s">
        <v>87</v>
      </c>
      <c r="AV129" s="13" t="s">
        <v>87</v>
      </c>
      <c r="AW129" s="13" t="s">
        <v>35</v>
      </c>
      <c r="AX129" s="13" t="s">
        <v>78</v>
      </c>
      <c r="AY129" s="173" t="s">
        <v>141</v>
      </c>
    </row>
    <row r="130" spans="1:65" s="14" customFormat="1" ht="11.25">
      <c r="B130" s="180"/>
      <c r="D130" s="172" t="s">
        <v>157</v>
      </c>
      <c r="E130" s="181" t="s">
        <v>1</v>
      </c>
      <c r="F130" s="182" t="s">
        <v>160</v>
      </c>
      <c r="H130" s="183">
        <v>437.58</v>
      </c>
      <c r="I130" s="184"/>
      <c r="L130" s="180"/>
      <c r="M130" s="185"/>
      <c r="N130" s="186"/>
      <c r="O130" s="186"/>
      <c r="P130" s="186"/>
      <c r="Q130" s="186"/>
      <c r="R130" s="186"/>
      <c r="S130" s="186"/>
      <c r="T130" s="187"/>
      <c r="AT130" s="181" t="s">
        <v>157</v>
      </c>
      <c r="AU130" s="181" t="s">
        <v>87</v>
      </c>
      <c r="AV130" s="14" t="s">
        <v>149</v>
      </c>
      <c r="AW130" s="14" t="s">
        <v>35</v>
      </c>
      <c r="AX130" s="14" t="s">
        <v>85</v>
      </c>
      <c r="AY130" s="181" t="s">
        <v>141</v>
      </c>
    </row>
    <row r="131" spans="1:65" s="2" customFormat="1" ht="37.9" customHeight="1">
      <c r="A131" s="31"/>
      <c r="B131" s="147"/>
      <c r="C131" s="148" t="s">
        <v>100</v>
      </c>
      <c r="D131" s="148" t="s">
        <v>144</v>
      </c>
      <c r="E131" s="149" t="s">
        <v>161</v>
      </c>
      <c r="F131" s="150" t="s">
        <v>162</v>
      </c>
      <c r="G131" s="151" t="s">
        <v>163</v>
      </c>
      <c r="H131" s="152">
        <v>224.4</v>
      </c>
      <c r="I131" s="153"/>
      <c r="J131" s="154">
        <f>ROUND(I131*H131,2)</f>
        <v>0</v>
      </c>
      <c r="K131" s="150" t="s">
        <v>148</v>
      </c>
      <c r="L131" s="32"/>
      <c r="M131" s="155" t="s">
        <v>1</v>
      </c>
      <c r="N131" s="156" t="s">
        <v>43</v>
      </c>
      <c r="O131" s="57"/>
      <c r="P131" s="157">
        <f>O131*H131</f>
        <v>0</v>
      </c>
      <c r="Q131" s="157">
        <v>1.7</v>
      </c>
      <c r="R131" s="157">
        <f>Q131*H131</f>
        <v>381.48</v>
      </c>
      <c r="S131" s="157">
        <v>1.8</v>
      </c>
      <c r="T131" s="158">
        <f>S131*H131</f>
        <v>403.92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9" t="s">
        <v>149</v>
      </c>
      <c r="AT131" s="159" t="s">
        <v>144</v>
      </c>
      <c r="AU131" s="159" t="s">
        <v>87</v>
      </c>
      <c r="AY131" s="16" t="s">
        <v>141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16" t="s">
        <v>85</v>
      </c>
      <c r="BK131" s="160">
        <f>ROUND(I131*H131,2)</f>
        <v>0</v>
      </c>
      <c r="BL131" s="16" t="s">
        <v>149</v>
      </c>
      <c r="BM131" s="159" t="s">
        <v>262</v>
      </c>
    </row>
    <row r="132" spans="1:65" s="2" customFormat="1" ht="33" customHeight="1">
      <c r="A132" s="31"/>
      <c r="B132" s="147"/>
      <c r="C132" s="148" t="s">
        <v>149</v>
      </c>
      <c r="D132" s="148" t="s">
        <v>144</v>
      </c>
      <c r="E132" s="149" t="s">
        <v>165</v>
      </c>
      <c r="F132" s="150" t="s">
        <v>166</v>
      </c>
      <c r="G132" s="151" t="s">
        <v>147</v>
      </c>
      <c r="H132" s="152">
        <v>0.6</v>
      </c>
      <c r="I132" s="153"/>
      <c r="J132" s="154">
        <f>ROUND(I132*H132,2)</f>
        <v>0</v>
      </c>
      <c r="K132" s="150" t="s">
        <v>148</v>
      </c>
      <c r="L132" s="32"/>
      <c r="M132" s="155" t="s">
        <v>1</v>
      </c>
      <c r="N132" s="156" t="s">
        <v>43</v>
      </c>
      <c r="O132" s="57"/>
      <c r="P132" s="157">
        <f>O132*H132</f>
        <v>0</v>
      </c>
      <c r="Q132" s="157">
        <v>0</v>
      </c>
      <c r="R132" s="157">
        <f>Q132*H132</f>
        <v>0</v>
      </c>
      <c r="S132" s="157">
        <v>0</v>
      </c>
      <c r="T132" s="158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9" t="s">
        <v>149</v>
      </c>
      <c r="AT132" s="159" t="s">
        <v>144</v>
      </c>
      <c r="AU132" s="159" t="s">
        <v>87</v>
      </c>
      <c r="AY132" s="16" t="s">
        <v>141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16" t="s">
        <v>85</v>
      </c>
      <c r="BK132" s="160">
        <f>ROUND(I132*H132,2)</f>
        <v>0</v>
      </c>
      <c r="BL132" s="16" t="s">
        <v>149</v>
      </c>
      <c r="BM132" s="159" t="s">
        <v>263</v>
      </c>
    </row>
    <row r="133" spans="1:65" s="2" customFormat="1" ht="19.5">
      <c r="A133" s="31"/>
      <c r="B133" s="32"/>
      <c r="C133" s="31"/>
      <c r="D133" s="172" t="s">
        <v>168</v>
      </c>
      <c r="E133" s="31"/>
      <c r="F133" s="188" t="s">
        <v>169</v>
      </c>
      <c r="G133" s="31"/>
      <c r="H133" s="31"/>
      <c r="I133" s="189"/>
      <c r="J133" s="31"/>
      <c r="K133" s="31"/>
      <c r="L133" s="32"/>
      <c r="M133" s="190"/>
      <c r="N133" s="191"/>
      <c r="O133" s="57"/>
      <c r="P133" s="57"/>
      <c r="Q133" s="57"/>
      <c r="R133" s="57"/>
      <c r="S133" s="57"/>
      <c r="T133" s="58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6" t="s">
        <v>168</v>
      </c>
      <c r="AU133" s="16" t="s">
        <v>87</v>
      </c>
    </row>
    <row r="134" spans="1:65" s="2" customFormat="1" ht="66.75" customHeight="1">
      <c r="A134" s="31"/>
      <c r="B134" s="147"/>
      <c r="C134" s="148" t="s">
        <v>142</v>
      </c>
      <c r="D134" s="148" t="s">
        <v>144</v>
      </c>
      <c r="E134" s="149" t="s">
        <v>170</v>
      </c>
      <c r="F134" s="150" t="s">
        <v>171</v>
      </c>
      <c r="G134" s="151" t="s">
        <v>147</v>
      </c>
      <c r="H134" s="152">
        <v>0.6</v>
      </c>
      <c r="I134" s="153"/>
      <c r="J134" s="154">
        <f>ROUND(I134*H134,2)</f>
        <v>0</v>
      </c>
      <c r="K134" s="150" t="s">
        <v>148</v>
      </c>
      <c r="L134" s="32"/>
      <c r="M134" s="155" t="s">
        <v>1</v>
      </c>
      <c r="N134" s="156" t="s">
        <v>43</v>
      </c>
      <c r="O134" s="57"/>
      <c r="P134" s="157">
        <f>O134*H134</f>
        <v>0</v>
      </c>
      <c r="Q134" s="157">
        <v>0</v>
      </c>
      <c r="R134" s="157">
        <f>Q134*H134</f>
        <v>0</v>
      </c>
      <c r="S134" s="157">
        <v>0</v>
      </c>
      <c r="T134" s="15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9" t="s">
        <v>149</v>
      </c>
      <c r="AT134" s="159" t="s">
        <v>144</v>
      </c>
      <c r="AU134" s="159" t="s">
        <v>87</v>
      </c>
      <c r="AY134" s="16" t="s">
        <v>141</v>
      </c>
      <c r="BE134" s="160">
        <f>IF(N134="základní",J134,0)</f>
        <v>0</v>
      </c>
      <c r="BF134" s="160">
        <f>IF(N134="snížená",J134,0)</f>
        <v>0</v>
      </c>
      <c r="BG134" s="160">
        <f>IF(N134="zákl. přenesená",J134,0)</f>
        <v>0</v>
      </c>
      <c r="BH134" s="160">
        <f>IF(N134="sníž. přenesená",J134,0)</f>
        <v>0</v>
      </c>
      <c r="BI134" s="160">
        <f>IF(N134="nulová",J134,0)</f>
        <v>0</v>
      </c>
      <c r="BJ134" s="16" t="s">
        <v>85</v>
      </c>
      <c r="BK134" s="160">
        <f>ROUND(I134*H134,2)</f>
        <v>0</v>
      </c>
      <c r="BL134" s="16" t="s">
        <v>149</v>
      </c>
      <c r="BM134" s="159" t="s">
        <v>264</v>
      </c>
    </row>
    <row r="135" spans="1:65" s="2" customFormat="1" ht="19.5">
      <c r="A135" s="31"/>
      <c r="B135" s="32"/>
      <c r="C135" s="31"/>
      <c r="D135" s="172" t="s">
        <v>168</v>
      </c>
      <c r="E135" s="31"/>
      <c r="F135" s="188" t="s">
        <v>169</v>
      </c>
      <c r="G135" s="31"/>
      <c r="H135" s="31"/>
      <c r="I135" s="189"/>
      <c r="J135" s="31"/>
      <c r="K135" s="31"/>
      <c r="L135" s="32"/>
      <c r="M135" s="190"/>
      <c r="N135" s="191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168</v>
      </c>
      <c r="AU135" s="16" t="s">
        <v>87</v>
      </c>
    </row>
    <row r="136" spans="1:65" s="12" customFormat="1" ht="25.9" customHeight="1">
      <c r="B136" s="134"/>
      <c r="D136" s="135" t="s">
        <v>77</v>
      </c>
      <c r="E136" s="136" t="s">
        <v>173</v>
      </c>
      <c r="F136" s="136" t="s">
        <v>174</v>
      </c>
      <c r="I136" s="137"/>
      <c r="J136" s="138">
        <f>BK136</f>
        <v>0</v>
      </c>
      <c r="L136" s="134"/>
      <c r="M136" s="139"/>
      <c r="N136" s="140"/>
      <c r="O136" s="140"/>
      <c r="P136" s="141">
        <f>SUM(P137:P144)</f>
        <v>0</v>
      </c>
      <c r="Q136" s="140"/>
      <c r="R136" s="141">
        <f>SUM(R137:R144)</f>
        <v>0</v>
      </c>
      <c r="S136" s="140"/>
      <c r="T136" s="142">
        <f>SUM(T137:T144)</f>
        <v>0</v>
      </c>
      <c r="AR136" s="135" t="s">
        <v>149</v>
      </c>
      <c r="AT136" s="143" t="s">
        <v>77</v>
      </c>
      <c r="AU136" s="143" t="s">
        <v>78</v>
      </c>
      <c r="AY136" s="135" t="s">
        <v>141</v>
      </c>
      <c r="BK136" s="144">
        <f>SUM(BK137:BK144)</f>
        <v>0</v>
      </c>
    </row>
    <row r="137" spans="1:65" s="2" customFormat="1" ht="16.5" customHeight="1">
      <c r="A137" s="31"/>
      <c r="B137" s="147"/>
      <c r="C137" s="148" t="s">
        <v>175</v>
      </c>
      <c r="D137" s="148" t="s">
        <v>144</v>
      </c>
      <c r="E137" s="149" t="s">
        <v>176</v>
      </c>
      <c r="F137" s="150" t="s">
        <v>177</v>
      </c>
      <c r="G137" s="151" t="s">
        <v>178</v>
      </c>
      <c r="H137" s="152">
        <v>22</v>
      </c>
      <c r="I137" s="153"/>
      <c r="J137" s="154">
        <f>ROUND(I137*H137,2)</f>
        <v>0</v>
      </c>
      <c r="K137" s="150" t="s">
        <v>148</v>
      </c>
      <c r="L137" s="32"/>
      <c r="M137" s="155" t="s">
        <v>1</v>
      </c>
      <c r="N137" s="156" t="s">
        <v>43</v>
      </c>
      <c r="O137" s="57"/>
      <c r="P137" s="157">
        <f>O137*H137</f>
        <v>0</v>
      </c>
      <c r="Q137" s="157">
        <v>0</v>
      </c>
      <c r="R137" s="157">
        <f>Q137*H137</f>
        <v>0</v>
      </c>
      <c r="S137" s="157">
        <v>0</v>
      </c>
      <c r="T137" s="15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9" t="s">
        <v>179</v>
      </c>
      <c r="AT137" s="159" t="s">
        <v>144</v>
      </c>
      <c r="AU137" s="159" t="s">
        <v>85</v>
      </c>
      <c r="AY137" s="16" t="s">
        <v>141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16" t="s">
        <v>85</v>
      </c>
      <c r="BK137" s="160">
        <f>ROUND(I137*H137,2)</f>
        <v>0</v>
      </c>
      <c r="BL137" s="16" t="s">
        <v>179</v>
      </c>
      <c r="BM137" s="159" t="s">
        <v>265</v>
      </c>
    </row>
    <row r="138" spans="1:65" s="2" customFormat="1" ht="33" customHeight="1">
      <c r="A138" s="31"/>
      <c r="B138" s="147"/>
      <c r="C138" s="148" t="s">
        <v>181</v>
      </c>
      <c r="D138" s="148" t="s">
        <v>144</v>
      </c>
      <c r="E138" s="149" t="s">
        <v>182</v>
      </c>
      <c r="F138" s="150" t="s">
        <v>183</v>
      </c>
      <c r="G138" s="151" t="s">
        <v>178</v>
      </c>
      <c r="H138" s="152">
        <v>22</v>
      </c>
      <c r="I138" s="153"/>
      <c r="J138" s="154">
        <f>ROUND(I138*H138,2)</f>
        <v>0</v>
      </c>
      <c r="K138" s="150" t="s">
        <v>148</v>
      </c>
      <c r="L138" s="32"/>
      <c r="M138" s="155" t="s">
        <v>1</v>
      </c>
      <c r="N138" s="156" t="s">
        <v>43</v>
      </c>
      <c r="O138" s="57"/>
      <c r="P138" s="157">
        <f>O138*H138</f>
        <v>0</v>
      </c>
      <c r="Q138" s="157">
        <v>0</v>
      </c>
      <c r="R138" s="157">
        <f>Q138*H138</f>
        <v>0</v>
      </c>
      <c r="S138" s="157">
        <v>0</v>
      </c>
      <c r="T138" s="158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9" t="s">
        <v>179</v>
      </c>
      <c r="AT138" s="159" t="s">
        <v>144</v>
      </c>
      <c r="AU138" s="159" t="s">
        <v>85</v>
      </c>
      <c r="AY138" s="16" t="s">
        <v>141</v>
      </c>
      <c r="BE138" s="160">
        <f>IF(N138="základní",J138,0)</f>
        <v>0</v>
      </c>
      <c r="BF138" s="160">
        <f>IF(N138="snížená",J138,0)</f>
        <v>0</v>
      </c>
      <c r="BG138" s="160">
        <f>IF(N138="zákl. přenesená",J138,0)</f>
        <v>0</v>
      </c>
      <c r="BH138" s="160">
        <f>IF(N138="sníž. přenesená",J138,0)</f>
        <v>0</v>
      </c>
      <c r="BI138" s="160">
        <f>IF(N138="nulová",J138,0)</f>
        <v>0</v>
      </c>
      <c r="BJ138" s="16" t="s">
        <v>85</v>
      </c>
      <c r="BK138" s="160">
        <f>ROUND(I138*H138,2)</f>
        <v>0</v>
      </c>
      <c r="BL138" s="16" t="s">
        <v>179</v>
      </c>
      <c r="BM138" s="159" t="s">
        <v>266</v>
      </c>
    </row>
    <row r="139" spans="1:65" s="2" customFormat="1" ht="78" customHeight="1">
      <c r="A139" s="31"/>
      <c r="B139" s="147"/>
      <c r="C139" s="148" t="s">
        <v>155</v>
      </c>
      <c r="D139" s="148" t="s">
        <v>144</v>
      </c>
      <c r="E139" s="149" t="s">
        <v>193</v>
      </c>
      <c r="F139" s="150" t="s">
        <v>194</v>
      </c>
      <c r="G139" s="151" t="s">
        <v>154</v>
      </c>
      <c r="H139" s="152">
        <v>403.92</v>
      </c>
      <c r="I139" s="153"/>
      <c r="J139" s="154">
        <f>ROUND(I139*H139,2)</f>
        <v>0</v>
      </c>
      <c r="K139" s="150" t="s">
        <v>148</v>
      </c>
      <c r="L139" s="32"/>
      <c r="M139" s="155" t="s">
        <v>1</v>
      </c>
      <c r="N139" s="156" t="s">
        <v>43</v>
      </c>
      <c r="O139" s="57"/>
      <c r="P139" s="157">
        <f>O139*H139</f>
        <v>0</v>
      </c>
      <c r="Q139" s="157">
        <v>0</v>
      </c>
      <c r="R139" s="157">
        <f>Q139*H139</f>
        <v>0</v>
      </c>
      <c r="S139" s="157">
        <v>0</v>
      </c>
      <c r="T139" s="15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9" t="s">
        <v>85</v>
      </c>
      <c r="AT139" s="159" t="s">
        <v>144</v>
      </c>
      <c r="AU139" s="159" t="s">
        <v>85</v>
      </c>
      <c r="AY139" s="16" t="s">
        <v>141</v>
      </c>
      <c r="BE139" s="160">
        <f>IF(N139="základní",J139,0)</f>
        <v>0</v>
      </c>
      <c r="BF139" s="160">
        <f>IF(N139="snížená",J139,0)</f>
        <v>0</v>
      </c>
      <c r="BG139" s="160">
        <f>IF(N139="zákl. přenesená",J139,0)</f>
        <v>0</v>
      </c>
      <c r="BH139" s="160">
        <f>IF(N139="sníž. přenesená",J139,0)</f>
        <v>0</v>
      </c>
      <c r="BI139" s="160">
        <f>IF(N139="nulová",J139,0)</f>
        <v>0</v>
      </c>
      <c r="BJ139" s="16" t="s">
        <v>85</v>
      </c>
      <c r="BK139" s="160">
        <f>ROUND(I139*H139,2)</f>
        <v>0</v>
      </c>
      <c r="BL139" s="16" t="s">
        <v>85</v>
      </c>
      <c r="BM139" s="159" t="s">
        <v>267</v>
      </c>
    </row>
    <row r="140" spans="1:65" s="2" customFormat="1" ht="19.5">
      <c r="A140" s="31"/>
      <c r="B140" s="32"/>
      <c r="C140" s="31"/>
      <c r="D140" s="172" t="s">
        <v>168</v>
      </c>
      <c r="E140" s="31"/>
      <c r="F140" s="188" t="s">
        <v>247</v>
      </c>
      <c r="G140" s="31"/>
      <c r="H140" s="31"/>
      <c r="I140" s="189"/>
      <c r="J140" s="31"/>
      <c r="K140" s="31"/>
      <c r="L140" s="32"/>
      <c r="M140" s="190"/>
      <c r="N140" s="191"/>
      <c r="O140" s="57"/>
      <c r="P140" s="57"/>
      <c r="Q140" s="57"/>
      <c r="R140" s="57"/>
      <c r="S140" s="57"/>
      <c r="T140" s="58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6" t="s">
        <v>168</v>
      </c>
      <c r="AU140" s="16" t="s">
        <v>85</v>
      </c>
    </row>
    <row r="141" spans="1:65" s="13" customFormat="1" ht="11.25">
      <c r="B141" s="171"/>
      <c r="D141" s="172" t="s">
        <v>157</v>
      </c>
      <c r="E141" s="173" t="s">
        <v>1</v>
      </c>
      <c r="F141" s="174" t="s">
        <v>268</v>
      </c>
      <c r="H141" s="175">
        <v>403.92</v>
      </c>
      <c r="I141" s="176"/>
      <c r="L141" s="171"/>
      <c r="M141" s="177"/>
      <c r="N141" s="178"/>
      <c r="O141" s="178"/>
      <c r="P141" s="178"/>
      <c r="Q141" s="178"/>
      <c r="R141" s="178"/>
      <c r="S141" s="178"/>
      <c r="T141" s="179"/>
      <c r="AT141" s="173" t="s">
        <v>157</v>
      </c>
      <c r="AU141" s="173" t="s">
        <v>85</v>
      </c>
      <c r="AV141" s="13" t="s">
        <v>87</v>
      </c>
      <c r="AW141" s="13" t="s">
        <v>35</v>
      </c>
      <c r="AX141" s="13" t="s">
        <v>85</v>
      </c>
      <c r="AY141" s="173" t="s">
        <v>141</v>
      </c>
    </row>
    <row r="142" spans="1:65" s="2" customFormat="1" ht="78" customHeight="1">
      <c r="A142" s="31"/>
      <c r="B142" s="147"/>
      <c r="C142" s="148" t="s">
        <v>188</v>
      </c>
      <c r="D142" s="148" t="s">
        <v>144</v>
      </c>
      <c r="E142" s="149" t="s">
        <v>199</v>
      </c>
      <c r="F142" s="150" t="s">
        <v>200</v>
      </c>
      <c r="G142" s="151" t="s">
        <v>154</v>
      </c>
      <c r="H142" s="152">
        <v>437.58</v>
      </c>
      <c r="I142" s="153"/>
      <c r="J142" s="154">
        <f>ROUND(I142*H142,2)</f>
        <v>0</v>
      </c>
      <c r="K142" s="150" t="s">
        <v>148</v>
      </c>
      <c r="L142" s="32"/>
      <c r="M142" s="155" t="s">
        <v>1</v>
      </c>
      <c r="N142" s="156" t="s">
        <v>43</v>
      </c>
      <c r="O142" s="57"/>
      <c r="P142" s="157">
        <f>O142*H142</f>
        <v>0</v>
      </c>
      <c r="Q142" s="157">
        <v>0</v>
      </c>
      <c r="R142" s="157">
        <f>Q142*H142</f>
        <v>0</v>
      </c>
      <c r="S142" s="157">
        <v>0</v>
      </c>
      <c r="T142" s="15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9" t="s">
        <v>179</v>
      </c>
      <c r="AT142" s="159" t="s">
        <v>144</v>
      </c>
      <c r="AU142" s="159" t="s">
        <v>85</v>
      </c>
      <c r="AY142" s="16" t="s">
        <v>141</v>
      </c>
      <c r="BE142" s="160">
        <f>IF(N142="základní",J142,0)</f>
        <v>0</v>
      </c>
      <c r="BF142" s="160">
        <f>IF(N142="snížená",J142,0)</f>
        <v>0</v>
      </c>
      <c r="BG142" s="160">
        <f>IF(N142="zákl. přenesená",J142,0)</f>
        <v>0</v>
      </c>
      <c r="BH142" s="160">
        <f>IF(N142="sníž. přenesená",J142,0)</f>
        <v>0</v>
      </c>
      <c r="BI142" s="160">
        <f>IF(N142="nulová",J142,0)</f>
        <v>0</v>
      </c>
      <c r="BJ142" s="16" t="s">
        <v>85</v>
      </c>
      <c r="BK142" s="160">
        <f>ROUND(I142*H142,2)</f>
        <v>0</v>
      </c>
      <c r="BL142" s="16" t="s">
        <v>179</v>
      </c>
      <c r="BM142" s="159" t="s">
        <v>269</v>
      </c>
    </row>
    <row r="143" spans="1:65" s="2" customFormat="1" ht="19.5">
      <c r="A143" s="31"/>
      <c r="B143" s="32"/>
      <c r="C143" s="31"/>
      <c r="D143" s="172" t="s">
        <v>168</v>
      </c>
      <c r="E143" s="31"/>
      <c r="F143" s="188" t="s">
        <v>250</v>
      </c>
      <c r="G143" s="31"/>
      <c r="H143" s="31"/>
      <c r="I143" s="189"/>
      <c r="J143" s="31"/>
      <c r="K143" s="31"/>
      <c r="L143" s="32"/>
      <c r="M143" s="190"/>
      <c r="N143" s="191"/>
      <c r="O143" s="57"/>
      <c r="P143" s="57"/>
      <c r="Q143" s="57"/>
      <c r="R143" s="57"/>
      <c r="S143" s="57"/>
      <c r="T143" s="58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6" t="s">
        <v>168</v>
      </c>
      <c r="AU143" s="16" t="s">
        <v>85</v>
      </c>
    </row>
    <row r="144" spans="1:65" s="13" customFormat="1" ht="11.25">
      <c r="B144" s="171"/>
      <c r="D144" s="172" t="s">
        <v>157</v>
      </c>
      <c r="E144" s="173" t="s">
        <v>1</v>
      </c>
      <c r="F144" s="174" t="s">
        <v>270</v>
      </c>
      <c r="H144" s="175">
        <v>437.58</v>
      </c>
      <c r="I144" s="176"/>
      <c r="L144" s="171"/>
      <c r="M144" s="195"/>
      <c r="N144" s="196"/>
      <c r="O144" s="196"/>
      <c r="P144" s="196"/>
      <c r="Q144" s="196"/>
      <c r="R144" s="196"/>
      <c r="S144" s="196"/>
      <c r="T144" s="197"/>
      <c r="AT144" s="173" t="s">
        <v>157</v>
      </c>
      <c r="AU144" s="173" t="s">
        <v>85</v>
      </c>
      <c r="AV144" s="13" t="s">
        <v>87</v>
      </c>
      <c r="AW144" s="13" t="s">
        <v>35</v>
      </c>
      <c r="AX144" s="13" t="s">
        <v>85</v>
      </c>
      <c r="AY144" s="173" t="s">
        <v>141</v>
      </c>
    </row>
    <row r="145" spans="1:31" s="2" customFormat="1" ht="6.95" customHeight="1">
      <c r="A145" s="31"/>
      <c r="B145" s="46"/>
      <c r="C145" s="47"/>
      <c r="D145" s="47"/>
      <c r="E145" s="47"/>
      <c r="F145" s="47"/>
      <c r="G145" s="47"/>
      <c r="H145" s="47"/>
      <c r="I145" s="47"/>
      <c r="J145" s="47"/>
      <c r="K145" s="47"/>
      <c r="L145" s="32"/>
      <c r="M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</row>
  </sheetData>
  <autoFilter ref="C122:K14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107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1:46" s="1" customFormat="1" ht="24.95" hidden="1" customHeight="1">
      <c r="B4" s="19"/>
      <c r="D4" s="20" t="s">
        <v>115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47" t="str">
        <f>'Rekapitulace stavby'!K6</f>
        <v>Oprava trati v úseku Český Těšín - Havířov 2.etapa</v>
      </c>
      <c r="F7" s="248"/>
      <c r="G7" s="248"/>
      <c r="H7" s="248"/>
      <c r="L7" s="19"/>
    </row>
    <row r="8" spans="1:46" hidden="1">
      <c r="B8" s="19"/>
      <c r="D8" s="26" t="s">
        <v>116</v>
      </c>
      <c r="L8" s="19"/>
    </row>
    <row r="9" spans="1:46" s="1" customFormat="1" ht="16.5" hidden="1" customHeight="1">
      <c r="B9" s="19"/>
      <c r="E9" s="247" t="s">
        <v>237</v>
      </c>
      <c r="F9" s="214"/>
      <c r="G9" s="214"/>
      <c r="H9" s="214"/>
      <c r="L9" s="19"/>
    </row>
    <row r="10" spans="1:46" s="1" customFormat="1" ht="12" hidden="1" customHeight="1">
      <c r="B10" s="19"/>
      <c r="D10" s="26" t="s">
        <v>212</v>
      </c>
      <c r="L10" s="19"/>
    </row>
    <row r="11" spans="1:46" s="2" customFormat="1" ht="16.5" hidden="1" customHeight="1">
      <c r="A11" s="31"/>
      <c r="B11" s="32"/>
      <c r="C11" s="31"/>
      <c r="D11" s="31"/>
      <c r="E11" s="251" t="s">
        <v>258</v>
      </c>
      <c r="F11" s="249"/>
      <c r="G11" s="249"/>
      <c r="H11" s="249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2"/>
      <c r="C12" s="31"/>
      <c r="D12" s="26" t="s">
        <v>252</v>
      </c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hidden="1" customHeight="1">
      <c r="A13" s="31"/>
      <c r="B13" s="32"/>
      <c r="C13" s="31"/>
      <c r="D13" s="31"/>
      <c r="E13" s="208" t="s">
        <v>271</v>
      </c>
      <c r="F13" s="249"/>
      <c r="G13" s="249"/>
      <c r="H13" s="249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1.25" hidden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hidden="1" customHeight="1">
      <c r="A15" s="31"/>
      <c r="B15" s="32"/>
      <c r="C15" s="31"/>
      <c r="D15" s="26" t="s">
        <v>18</v>
      </c>
      <c r="E15" s="31"/>
      <c r="F15" s="24" t="s">
        <v>1</v>
      </c>
      <c r="G15" s="31"/>
      <c r="H15" s="31"/>
      <c r="I15" s="26" t="s">
        <v>20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2"/>
      <c r="C16" s="31"/>
      <c r="D16" s="26" t="s">
        <v>22</v>
      </c>
      <c r="E16" s="31"/>
      <c r="F16" s="24" t="s">
        <v>23</v>
      </c>
      <c r="G16" s="31"/>
      <c r="H16" s="31"/>
      <c r="I16" s="26" t="s">
        <v>24</v>
      </c>
      <c r="J16" s="54" t="str">
        <f>'Rekapitulace stavby'!AN8</f>
        <v>31. 1. 2023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hidden="1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hidden="1" customHeight="1">
      <c r="A18" s="31"/>
      <c r="B18" s="32"/>
      <c r="C18" s="31"/>
      <c r="D18" s="26" t="s">
        <v>26</v>
      </c>
      <c r="E18" s="31"/>
      <c r="F18" s="31"/>
      <c r="G18" s="31"/>
      <c r="H18" s="31"/>
      <c r="I18" s="26" t="s">
        <v>27</v>
      </c>
      <c r="J18" s="24" t="s">
        <v>28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hidden="1" customHeight="1">
      <c r="A19" s="31"/>
      <c r="B19" s="32"/>
      <c r="C19" s="31"/>
      <c r="D19" s="31"/>
      <c r="E19" s="24" t="s">
        <v>29</v>
      </c>
      <c r="F19" s="31"/>
      <c r="G19" s="31"/>
      <c r="H19" s="31"/>
      <c r="I19" s="26" t="s">
        <v>30</v>
      </c>
      <c r="J19" s="24" t="s">
        <v>31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hidden="1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hidden="1" customHeight="1">
      <c r="A21" s="31"/>
      <c r="B21" s="32"/>
      <c r="C21" s="31"/>
      <c r="D21" s="26" t="s">
        <v>32</v>
      </c>
      <c r="E21" s="31"/>
      <c r="F21" s="31"/>
      <c r="G21" s="31"/>
      <c r="H21" s="31"/>
      <c r="I21" s="26" t="s">
        <v>27</v>
      </c>
      <c r="J21" s="27" t="str">
        <f>'Rekapitulace stavby'!AN13</f>
        <v>Vyplň údaj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hidden="1" customHeight="1">
      <c r="A22" s="31"/>
      <c r="B22" s="32"/>
      <c r="C22" s="31"/>
      <c r="D22" s="31"/>
      <c r="E22" s="250" t="str">
        <f>'Rekapitulace stavby'!E14</f>
        <v>Vyplň údaj</v>
      </c>
      <c r="F22" s="213"/>
      <c r="G22" s="213"/>
      <c r="H22" s="213"/>
      <c r="I22" s="26" t="s">
        <v>30</v>
      </c>
      <c r="J22" s="27" t="str">
        <f>'Rekapitulace stavby'!AN14</f>
        <v>Vyplň údaj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hidden="1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hidden="1" customHeight="1">
      <c r="A24" s="31"/>
      <c r="B24" s="32"/>
      <c r="C24" s="31"/>
      <c r="D24" s="26" t="s">
        <v>34</v>
      </c>
      <c r="E24" s="31"/>
      <c r="F24" s="31"/>
      <c r="G24" s="31"/>
      <c r="H24" s="31"/>
      <c r="I24" s="26" t="s">
        <v>27</v>
      </c>
      <c r="J24" s="24" t="str">
        <f>IF('Rekapitulace stavby'!AN16="","",'Rekapitulace stavby'!AN16)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hidden="1" customHeight="1">
      <c r="A25" s="31"/>
      <c r="B25" s="32"/>
      <c r="C25" s="31"/>
      <c r="D25" s="31"/>
      <c r="E25" s="24" t="str">
        <f>IF('Rekapitulace stavby'!E17="","",'Rekapitulace stavby'!E17)</f>
        <v xml:space="preserve"> </v>
      </c>
      <c r="F25" s="31"/>
      <c r="G25" s="31"/>
      <c r="H25" s="31"/>
      <c r="I25" s="26" t="s">
        <v>30</v>
      </c>
      <c r="J25" s="24" t="str">
        <f>IF('Rekapitulace stavby'!AN17="","",'Rekapitulace stavby'!AN17)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hidden="1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hidden="1" customHeight="1">
      <c r="A27" s="31"/>
      <c r="B27" s="32"/>
      <c r="C27" s="31"/>
      <c r="D27" s="26" t="s">
        <v>36</v>
      </c>
      <c r="E27" s="31"/>
      <c r="F27" s="31"/>
      <c r="G27" s="31"/>
      <c r="H27" s="31"/>
      <c r="I27" s="26" t="s">
        <v>27</v>
      </c>
      <c r="J27" s="24" t="str">
        <f>IF('Rekapitulace stavby'!AN19="","",'Rekapitulace stavby'!AN19)</f>
        <v/>
      </c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hidden="1" customHeight="1">
      <c r="A28" s="31"/>
      <c r="B28" s="32"/>
      <c r="C28" s="31"/>
      <c r="D28" s="31"/>
      <c r="E28" s="24" t="str">
        <f>IF('Rekapitulace stavby'!E20="","",'Rekapitulace stavby'!E20)</f>
        <v xml:space="preserve"> </v>
      </c>
      <c r="F28" s="31"/>
      <c r="G28" s="31"/>
      <c r="H28" s="31"/>
      <c r="I28" s="26" t="s">
        <v>30</v>
      </c>
      <c r="J28" s="24" t="str">
        <f>IF('Rekapitulace stavby'!AN20="","",'Rekapitulace stavby'!AN20)</f>
        <v/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2"/>
      <c r="C29" s="31"/>
      <c r="D29" s="31"/>
      <c r="E29" s="31"/>
      <c r="F29" s="31"/>
      <c r="G29" s="31"/>
      <c r="H29" s="31"/>
      <c r="I29" s="31"/>
      <c r="J29" s="31"/>
      <c r="K29" s="31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hidden="1" customHeight="1">
      <c r="A30" s="31"/>
      <c r="B30" s="32"/>
      <c r="C30" s="31"/>
      <c r="D30" s="26" t="s">
        <v>37</v>
      </c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hidden="1" customHeight="1">
      <c r="A31" s="98"/>
      <c r="B31" s="99"/>
      <c r="C31" s="98"/>
      <c r="D31" s="98"/>
      <c r="E31" s="218" t="s">
        <v>1</v>
      </c>
      <c r="F31" s="218"/>
      <c r="G31" s="218"/>
      <c r="H31" s="218"/>
      <c r="I31" s="98"/>
      <c r="J31" s="98"/>
      <c r="K31" s="98"/>
      <c r="L31" s="100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hidden="1" customHeight="1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hidden="1" customHeight="1">
      <c r="A34" s="31"/>
      <c r="B34" s="32"/>
      <c r="C34" s="31"/>
      <c r="D34" s="101" t="s">
        <v>38</v>
      </c>
      <c r="E34" s="31"/>
      <c r="F34" s="31"/>
      <c r="G34" s="31"/>
      <c r="H34" s="31"/>
      <c r="I34" s="31"/>
      <c r="J34" s="70">
        <f>ROUND(J127,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hidden="1" customHeight="1">
      <c r="A35" s="31"/>
      <c r="B35" s="32"/>
      <c r="C35" s="31"/>
      <c r="D35" s="65"/>
      <c r="E35" s="65"/>
      <c r="F35" s="65"/>
      <c r="G35" s="65"/>
      <c r="H35" s="65"/>
      <c r="I35" s="65"/>
      <c r="J35" s="65"/>
      <c r="K35" s="65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31"/>
      <c r="F36" s="35" t="s">
        <v>40</v>
      </c>
      <c r="G36" s="31"/>
      <c r="H36" s="31"/>
      <c r="I36" s="35" t="s">
        <v>39</v>
      </c>
      <c r="J36" s="35" t="s">
        <v>41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102" t="s">
        <v>42</v>
      </c>
      <c r="E37" s="26" t="s">
        <v>43</v>
      </c>
      <c r="F37" s="103">
        <f>ROUND((SUM(BE127:BE154)),  2)</f>
        <v>0</v>
      </c>
      <c r="G37" s="31"/>
      <c r="H37" s="31"/>
      <c r="I37" s="104">
        <v>0.21</v>
      </c>
      <c r="J37" s="103">
        <f>ROUND(((SUM(BE127:BE154))*I37),  2)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44</v>
      </c>
      <c r="F38" s="103">
        <f>ROUND((SUM(BF127:BF154)),  2)</f>
        <v>0</v>
      </c>
      <c r="G38" s="31"/>
      <c r="H38" s="31"/>
      <c r="I38" s="104">
        <v>0.15</v>
      </c>
      <c r="J38" s="103">
        <f>ROUND(((SUM(BF127:BF154))*I38),  2)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45</v>
      </c>
      <c r="F39" s="103">
        <f>ROUND((SUM(BG127:BG154)),  2)</f>
        <v>0</v>
      </c>
      <c r="G39" s="31"/>
      <c r="H39" s="31"/>
      <c r="I39" s="104">
        <v>0.21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2"/>
      <c r="C40" s="31"/>
      <c r="D40" s="31"/>
      <c r="E40" s="26" t="s">
        <v>46</v>
      </c>
      <c r="F40" s="103">
        <f>ROUND((SUM(BH127:BH154)),  2)</f>
        <v>0</v>
      </c>
      <c r="G40" s="31"/>
      <c r="H40" s="31"/>
      <c r="I40" s="104">
        <v>0.15</v>
      </c>
      <c r="J40" s="103">
        <f>0</f>
        <v>0</v>
      </c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2"/>
      <c r="C41" s="31"/>
      <c r="D41" s="31"/>
      <c r="E41" s="26" t="s">
        <v>47</v>
      </c>
      <c r="F41" s="103">
        <f>ROUND((SUM(BI127:BI154)),  2)</f>
        <v>0</v>
      </c>
      <c r="G41" s="31"/>
      <c r="H41" s="31"/>
      <c r="I41" s="104">
        <v>0</v>
      </c>
      <c r="J41" s="103">
        <f>0</f>
        <v>0</v>
      </c>
      <c r="K41" s="31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hidden="1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hidden="1" customHeight="1">
      <c r="A43" s="31"/>
      <c r="B43" s="32"/>
      <c r="C43" s="105"/>
      <c r="D43" s="106" t="s">
        <v>48</v>
      </c>
      <c r="E43" s="59"/>
      <c r="F43" s="59"/>
      <c r="G43" s="107" t="s">
        <v>49</v>
      </c>
      <c r="H43" s="108" t="s">
        <v>50</v>
      </c>
      <c r="I43" s="59"/>
      <c r="J43" s="109">
        <f>SUM(J34:J41)</f>
        <v>0</v>
      </c>
      <c r="K43" s="110"/>
      <c r="L43" s="4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hidden="1" customHeight="1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53</v>
      </c>
      <c r="E61" s="34"/>
      <c r="F61" s="111" t="s">
        <v>54</v>
      </c>
      <c r="G61" s="44" t="s">
        <v>53</v>
      </c>
      <c r="H61" s="34"/>
      <c r="I61" s="34"/>
      <c r="J61" s="112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53</v>
      </c>
      <c r="E76" s="34"/>
      <c r="F76" s="111" t="s">
        <v>54</v>
      </c>
      <c r="G76" s="44" t="s">
        <v>53</v>
      </c>
      <c r="H76" s="34"/>
      <c r="I76" s="34"/>
      <c r="J76" s="112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7" t="str">
        <f>E7</f>
        <v>Oprava trati v úseku Český Těšín - Havířov 2.etapa</v>
      </c>
      <c r="F85" s="248"/>
      <c r="G85" s="248"/>
      <c r="H85" s="248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116</v>
      </c>
      <c r="L86" s="19"/>
    </row>
    <row r="87" spans="1:31" s="1" customFormat="1" ht="16.5" customHeight="1">
      <c r="B87" s="19"/>
      <c r="E87" s="247" t="s">
        <v>237</v>
      </c>
      <c r="F87" s="214"/>
      <c r="G87" s="214"/>
      <c r="H87" s="214"/>
      <c r="L87" s="19"/>
    </row>
    <row r="88" spans="1:31" s="1" customFormat="1" ht="12" customHeight="1">
      <c r="B88" s="19"/>
      <c r="C88" s="26" t="s">
        <v>212</v>
      </c>
      <c r="L88" s="19"/>
    </row>
    <row r="89" spans="1:31" s="2" customFormat="1" ht="16.5" customHeight="1">
      <c r="A89" s="31"/>
      <c r="B89" s="32"/>
      <c r="C89" s="31"/>
      <c r="D89" s="31"/>
      <c r="E89" s="251" t="s">
        <v>258</v>
      </c>
      <c r="F89" s="249"/>
      <c r="G89" s="249"/>
      <c r="H89" s="249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>
      <c r="A90" s="31"/>
      <c r="B90" s="32"/>
      <c r="C90" s="26" t="s">
        <v>252</v>
      </c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>
      <c r="A91" s="31"/>
      <c r="B91" s="32"/>
      <c r="C91" s="31"/>
      <c r="D91" s="31"/>
      <c r="E91" s="208" t="str">
        <f>E13</f>
        <v>PS 02.2. - Práce pro SSZT</v>
      </c>
      <c r="F91" s="249"/>
      <c r="G91" s="249"/>
      <c r="H91" s="249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>
      <c r="A93" s="31"/>
      <c r="B93" s="32"/>
      <c r="C93" s="26" t="s">
        <v>22</v>
      </c>
      <c r="D93" s="31"/>
      <c r="E93" s="31"/>
      <c r="F93" s="24" t="str">
        <f>F16</f>
        <v xml:space="preserve"> </v>
      </c>
      <c r="G93" s="31"/>
      <c r="H93" s="31"/>
      <c r="I93" s="26" t="s">
        <v>24</v>
      </c>
      <c r="J93" s="54" t="str">
        <f>IF(J16="","",J16)</f>
        <v>31. 1. 2023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5.2" customHeight="1">
      <c r="A95" s="31"/>
      <c r="B95" s="32"/>
      <c r="C95" s="26" t="s">
        <v>26</v>
      </c>
      <c r="D95" s="31"/>
      <c r="E95" s="31"/>
      <c r="F95" s="24" t="str">
        <f>E19</f>
        <v>Správa železnic,s.o.,OŘ Ostrava,ST Ostrava</v>
      </c>
      <c r="G95" s="31"/>
      <c r="H95" s="31"/>
      <c r="I95" s="26" t="s">
        <v>34</v>
      </c>
      <c r="J95" s="29" t="str">
        <f>E25</f>
        <v xml:space="preserve"> </v>
      </c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>
      <c r="A96" s="31"/>
      <c r="B96" s="32"/>
      <c r="C96" s="26" t="s">
        <v>32</v>
      </c>
      <c r="D96" s="31"/>
      <c r="E96" s="31"/>
      <c r="F96" s="24" t="str">
        <f>IF(E22="","",E22)</f>
        <v>Vyplň údaj</v>
      </c>
      <c r="G96" s="31"/>
      <c r="H96" s="31"/>
      <c r="I96" s="26" t="s">
        <v>36</v>
      </c>
      <c r="J96" s="29" t="str">
        <f>E28</f>
        <v xml:space="preserve"> 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>
      <c r="A98" s="31"/>
      <c r="B98" s="32"/>
      <c r="C98" s="113" t="s">
        <v>119</v>
      </c>
      <c r="D98" s="105"/>
      <c r="E98" s="105"/>
      <c r="F98" s="105"/>
      <c r="G98" s="105"/>
      <c r="H98" s="105"/>
      <c r="I98" s="105"/>
      <c r="J98" s="114" t="s">
        <v>120</v>
      </c>
      <c r="K98" s="105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>
      <c r="A100" s="31"/>
      <c r="B100" s="32"/>
      <c r="C100" s="115" t="s">
        <v>121</v>
      </c>
      <c r="D100" s="31"/>
      <c r="E100" s="31"/>
      <c r="F100" s="31"/>
      <c r="G100" s="31"/>
      <c r="H100" s="31"/>
      <c r="I100" s="31"/>
      <c r="J100" s="70">
        <f>J127</f>
        <v>0</v>
      </c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6" t="s">
        <v>122</v>
      </c>
    </row>
    <row r="101" spans="1:47" s="9" customFormat="1" ht="24.95" customHeight="1">
      <c r="B101" s="116"/>
      <c r="D101" s="117" t="s">
        <v>123</v>
      </c>
      <c r="E101" s="118"/>
      <c r="F101" s="118"/>
      <c r="G101" s="118"/>
      <c r="H101" s="118"/>
      <c r="I101" s="118"/>
      <c r="J101" s="119">
        <f>J128</f>
        <v>0</v>
      </c>
      <c r="L101" s="116"/>
    </row>
    <row r="102" spans="1:47" s="10" customFormat="1" ht="19.899999999999999" customHeight="1">
      <c r="B102" s="120"/>
      <c r="D102" s="121" t="s">
        <v>124</v>
      </c>
      <c r="E102" s="122"/>
      <c r="F102" s="122"/>
      <c r="G102" s="122"/>
      <c r="H102" s="122"/>
      <c r="I102" s="122"/>
      <c r="J102" s="123">
        <f>J129</f>
        <v>0</v>
      </c>
      <c r="L102" s="120"/>
    </row>
    <row r="103" spans="1:47" s="9" customFormat="1" ht="24.95" customHeight="1">
      <c r="B103" s="116"/>
      <c r="D103" s="117" t="s">
        <v>125</v>
      </c>
      <c r="E103" s="118"/>
      <c r="F103" s="118"/>
      <c r="G103" s="118"/>
      <c r="H103" s="118"/>
      <c r="I103" s="118"/>
      <c r="J103" s="119">
        <f>J130</f>
        <v>0</v>
      </c>
      <c r="L103" s="116"/>
    </row>
    <row r="104" spans="1:47" s="2" customFormat="1" ht="21.75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s="2" customFormat="1" ht="6.95" customHeight="1">
      <c r="A105" s="31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47" s="2" customFormat="1" ht="6.95" customHeight="1">
      <c r="A109" s="31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4.95" customHeight="1">
      <c r="A110" s="31"/>
      <c r="B110" s="32"/>
      <c r="C110" s="20" t="s">
        <v>126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16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16.5" customHeight="1">
      <c r="A113" s="31"/>
      <c r="B113" s="32"/>
      <c r="C113" s="31"/>
      <c r="D113" s="31"/>
      <c r="E113" s="247" t="str">
        <f>E7</f>
        <v>Oprava trati v úseku Český Těšín - Havířov 2.etapa</v>
      </c>
      <c r="F113" s="248"/>
      <c r="G113" s="248"/>
      <c r="H113" s="248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1" customFormat="1" ht="12" customHeight="1">
      <c r="B114" s="19"/>
      <c r="C114" s="26" t="s">
        <v>116</v>
      </c>
      <c r="L114" s="19"/>
    </row>
    <row r="115" spans="1:63" s="1" customFormat="1" ht="16.5" customHeight="1">
      <c r="B115" s="19"/>
      <c r="E115" s="247" t="s">
        <v>237</v>
      </c>
      <c r="F115" s="214"/>
      <c r="G115" s="214"/>
      <c r="H115" s="214"/>
      <c r="L115" s="19"/>
    </row>
    <row r="116" spans="1:63" s="1" customFormat="1" ht="12" customHeight="1">
      <c r="B116" s="19"/>
      <c r="C116" s="26" t="s">
        <v>212</v>
      </c>
      <c r="L116" s="19"/>
    </row>
    <row r="117" spans="1:63" s="2" customFormat="1" ht="16.5" customHeight="1">
      <c r="A117" s="31"/>
      <c r="B117" s="32"/>
      <c r="C117" s="31"/>
      <c r="D117" s="31"/>
      <c r="E117" s="251" t="s">
        <v>258</v>
      </c>
      <c r="F117" s="249"/>
      <c r="G117" s="249"/>
      <c r="H117" s="249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2" customHeight="1">
      <c r="A118" s="31"/>
      <c r="B118" s="32"/>
      <c r="C118" s="26" t="s">
        <v>252</v>
      </c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6.5" customHeight="1">
      <c r="A119" s="31"/>
      <c r="B119" s="32"/>
      <c r="C119" s="31"/>
      <c r="D119" s="31"/>
      <c r="E119" s="208" t="str">
        <f>E13</f>
        <v>PS 02.2. - Práce pro SSZT</v>
      </c>
      <c r="F119" s="249"/>
      <c r="G119" s="249"/>
      <c r="H119" s="249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6.9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2" customHeight="1">
      <c r="A121" s="31"/>
      <c r="B121" s="32"/>
      <c r="C121" s="26" t="s">
        <v>22</v>
      </c>
      <c r="D121" s="31"/>
      <c r="E121" s="31"/>
      <c r="F121" s="24" t="str">
        <f>F16</f>
        <v xml:space="preserve"> </v>
      </c>
      <c r="G121" s="31"/>
      <c r="H121" s="31"/>
      <c r="I121" s="26" t="s">
        <v>24</v>
      </c>
      <c r="J121" s="54" t="str">
        <f>IF(J16="","",J16)</f>
        <v>31. 1. 2023</v>
      </c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6.95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26</v>
      </c>
      <c r="D123" s="31"/>
      <c r="E123" s="31"/>
      <c r="F123" s="24" t="str">
        <f>E19</f>
        <v>Správa železnic,s.o.,OŘ Ostrava,ST Ostrava</v>
      </c>
      <c r="G123" s="31"/>
      <c r="H123" s="31"/>
      <c r="I123" s="26" t="s">
        <v>34</v>
      </c>
      <c r="J123" s="29" t="str">
        <f>E25</f>
        <v xml:space="preserve"> </v>
      </c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6" t="s">
        <v>32</v>
      </c>
      <c r="D124" s="31"/>
      <c r="E124" s="31"/>
      <c r="F124" s="24" t="str">
        <f>IF(E22="","",E22)</f>
        <v>Vyplň údaj</v>
      </c>
      <c r="G124" s="31"/>
      <c r="H124" s="31"/>
      <c r="I124" s="26" t="s">
        <v>36</v>
      </c>
      <c r="J124" s="29" t="str">
        <f>E28</f>
        <v xml:space="preserve"> </v>
      </c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0.35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11" customFormat="1" ht="29.25" customHeight="1">
      <c r="A126" s="124"/>
      <c r="B126" s="125"/>
      <c r="C126" s="126" t="s">
        <v>127</v>
      </c>
      <c r="D126" s="127" t="s">
        <v>63</v>
      </c>
      <c r="E126" s="127" t="s">
        <v>59</v>
      </c>
      <c r="F126" s="127" t="s">
        <v>60</v>
      </c>
      <c r="G126" s="127" t="s">
        <v>128</v>
      </c>
      <c r="H126" s="127" t="s">
        <v>129</v>
      </c>
      <c r="I126" s="127" t="s">
        <v>130</v>
      </c>
      <c r="J126" s="127" t="s">
        <v>120</v>
      </c>
      <c r="K126" s="128" t="s">
        <v>131</v>
      </c>
      <c r="L126" s="129"/>
      <c r="M126" s="61" t="s">
        <v>1</v>
      </c>
      <c r="N126" s="62" t="s">
        <v>42</v>
      </c>
      <c r="O126" s="62" t="s">
        <v>132</v>
      </c>
      <c r="P126" s="62" t="s">
        <v>133</v>
      </c>
      <c r="Q126" s="62" t="s">
        <v>134</v>
      </c>
      <c r="R126" s="62" t="s">
        <v>135</v>
      </c>
      <c r="S126" s="62" t="s">
        <v>136</v>
      </c>
      <c r="T126" s="63" t="s">
        <v>137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1"/>
      <c r="B127" s="32"/>
      <c r="C127" s="68" t="s">
        <v>138</v>
      </c>
      <c r="D127" s="31"/>
      <c r="E127" s="31"/>
      <c r="F127" s="31"/>
      <c r="G127" s="31"/>
      <c r="H127" s="31"/>
      <c r="I127" s="31"/>
      <c r="J127" s="130">
        <f>BK127</f>
        <v>0</v>
      </c>
      <c r="K127" s="31"/>
      <c r="L127" s="32"/>
      <c r="M127" s="64"/>
      <c r="N127" s="55"/>
      <c r="O127" s="65"/>
      <c r="P127" s="131">
        <f>P128+P130</f>
        <v>0</v>
      </c>
      <c r="Q127" s="65"/>
      <c r="R127" s="131">
        <f>R128+R130</f>
        <v>0</v>
      </c>
      <c r="S127" s="65"/>
      <c r="T127" s="132">
        <f>T128+T130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77</v>
      </c>
      <c r="AU127" s="16" t="s">
        <v>122</v>
      </c>
      <c r="BK127" s="133">
        <f>BK128+BK130</f>
        <v>0</v>
      </c>
    </row>
    <row r="128" spans="1:63" s="12" customFormat="1" ht="25.9" customHeight="1">
      <c r="B128" s="134"/>
      <c r="D128" s="135" t="s">
        <v>77</v>
      </c>
      <c r="E128" s="136" t="s">
        <v>139</v>
      </c>
      <c r="F128" s="136" t="s">
        <v>140</v>
      </c>
      <c r="I128" s="137"/>
      <c r="J128" s="138">
        <f>BK128</f>
        <v>0</v>
      </c>
      <c r="L128" s="134"/>
      <c r="M128" s="139"/>
      <c r="N128" s="140"/>
      <c r="O128" s="140"/>
      <c r="P128" s="141">
        <f>P129</f>
        <v>0</v>
      </c>
      <c r="Q128" s="140"/>
      <c r="R128" s="141">
        <f>R129</f>
        <v>0</v>
      </c>
      <c r="S128" s="140"/>
      <c r="T128" s="142">
        <f>T129</f>
        <v>0</v>
      </c>
      <c r="AR128" s="135" t="s">
        <v>85</v>
      </c>
      <c r="AT128" s="143" t="s">
        <v>77</v>
      </c>
      <c r="AU128" s="143" t="s">
        <v>78</v>
      </c>
      <c r="AY128" s="135" t="s">
        <v>141</v>
      </c>
      <c r="BK128" s="144">
        <f>BK129</f>
        <v>0</v>
      </c>
    </row>
    <row r="129" spans="1:65" s="12" customFormat="1" ht="22.9" customHeight="1">
      <c r="B129" s="134"/>
      <c r="D129" s="135" t="s">
        <v>77</v>
      </c>
      <c r="E129" s="145" t="s">
        <v>142</v>
      </c>
      <c r="F129" s="145" t="s">
        <v>143</v>
      </c>
      <c r="I129" s="137"/>
      <c r="J129" s="146">
        <f>BK129</f>
        <v>0</v>
      </c>
      <c r="L129" s="134"/>
      <c r="M129" s="139"/>
      <c r="N129" s="140"/>
      <c r="O129" s="140"/>
      <c r="P129" s="141">
        <v>0</v>
      </c>
      <c r="Q129" s="140"/>
      <c r="R129" s="141">
        <v>0</v>
      </c>
      <c r="S129" s="140"/>
      <c r="T129" s="142">
        <v>0</v>
      </c>
      <c r="AR129" s="135" t="s">
        <v>85</v>
      </c>
      <c r="AT129" s="143" t="s">
        <v>77</v>
      </c>
      <c r="AU129" s="143" t="s">
        <v>85</v>
      </c>
      <c r="AY129" s="135" t="s">
        <v>141</v>
      </c>
      <c r="BK129" s="144">
        <v>0</v>
      </c>
    </row>
    <row r="130" spans="1:65" s="12" customFormat="1" ht="25.9" customHeight="1">
      <c r="B130" s="134"/>
      <c r="D130" s="135" t="s">
        <v>77</v>
      </c>
      <c r="E130" s="136" t="s">
        <v>173</v>
      </c>
      <c r="F130" s="136" t="s">
        <v>174</v>
      </c>
      <c r="I130" s="137"/>
      <c r="J130" s="138">
        <f>BK130</f>
        <v>0</v>
      </c>
      <c r="L130" s="134"/>
      <c r="M130" s="139"/>
      <c r="N130" s="140"/>
      <c r="O130" s="140"/>
      <c r="P130" s="141">
        <f>SUM(P131:P154)</f>
        <v>0</v>
      </c>
      <c r="Q130" s="140"/>
      <c r="R130" s="141">
        <f>SUM(R131:R154)</f>
        <v>0</v>
      </c>
      <c r="S130" s="140"/>
      <c r="T130" s="142">
        <f>SUM(T131:T154)</f>
        <v>0</v>
      </c>
      <c r="AR130" s="135" t="s">
        <v>149</v>
      </c>
      <c r="AT130" s="143" t="s">
        <v>77</v>
      </c>
      <c r="AU130" s="143" t="s">
        <v>78</v>
      </c>
      <c r="AY130" s="135" t="s">
        <v>141</v>
      </c>
      <c r="BK130" s="144">
        <f>SUM(BK131:BK154)</f>
        <v>0</v>
      </c>
    </row>
    <row r="131" spans="1:65" s="2" customFormat="1" ht="24.2" customHeight="1">
      <c r="A131" s="31"/>
      <c r="B131" s="147"/>
      <c r="C131" s="148" t="s">
        <v>85</v>
      </c>
      <c r="D131" s="148" t="s">
        <v>144</v>
      </c>
      <c r="E131" s="149" t="s">
        <v>214</v>
      </c>
      <c r="F131" s="150" t="s">
        <v>215</v>
      </c>
      <c r="G131" s="151" t="s">
        <v>178</v>
      </c>
      <c r="H131" s="152">
        <v>1</v>
      </c>
      <c r="I131" s="153"/>
      <c r="J131" s="154">
        <f>ROUND(I131*H131,2)</f>
        <v>0</v>
      </c>
      <c r="K131" s="150" t="s">
        <v>148</v>
      </c>
      <c r="L131" s="32"/>
      <c r="M131" s="155" t="s">
        <v>1</v>
      </c>
      <c r="N131" s="156" t="s">
        <v>43</v>
      </c>
      <c r="O131" s="57"/>
      <c r="P131" s="157">
        <f>O131*H131</f>
        <v>0</v>
      </c>
      <c r="Q131" s="157">
        <v>0</v>
      </c>
      <c r="R131" s="157">
        <f>Q131*H131</f>
        <v>0</v>
      </c>
      <c r="S131" s="157">
        <v>0</v>
      </c>
      <c r="T131" s="15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9" t="s">
        <v>179</v>
      </c>
      <c r="AT131" s="159" t="s">
        <v>144</v>
      </c>
      <c r="AU131" s="159" t="s">
        <v>85</v>
      </c>
      <c r="AY131" s="16" t="s">
        <v>141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16" t="s">
        <v>85</v>
      </c>
      <c r="BK131" s="160">
        <f>ROUND(I131*H131,2)</f>
        <v>0</v>
      </c>
      <c r="BL131" s="16" t="s">
        <v>179</v>
      </c>
      <c r="BM131" s="159" t="s">
        <v>272</v>
      </c>
    </row>
    <row r="132" spans="1:65" s="2" customFormat="1" ht="16.5" customHeight="1">
      <c r="A132" s="31"/>
      <c r="B132" s="147"/>
      <c r="C132" s="148" t="s">
        <v>87</v>
      </c>
      <c r="D132" s="148" t="s">
        <v>144</v>
      </c>
      <c r="E132" s="149" t="s">
        <v>217</v>
      </c>
      <c r="F132" s="150" t="s">
        <v>218</v>
      </c>
      <c r="G132" s="151" t="s">
        <v>178</v>
      </c>
      <c r="H132" s="152">
        <v>2</v>
      </c>
      <c r="I132" s="153"/>
      <c r="J132" s="154">
        <f>ROUND(I132*H132,2)</f>
        <v>0</v>
      </c>
      <c r="K132" s="150" t="s">
        <v>148</v>
      </c>
      <c r="L132" s="32"/>
      <c r="M132" s="155" t="s">
        <v>1</v>
      </c>
      <c r="N132" s="156" t="s">
        <v>43</v>
      </c>
      <c r="O132" s="57"/>
      <c r="P132" s="157">
        <f>O132*H132</f>
        <v>0</v>
      </c>
      <c r="Q132" s="157">
        <v>0</v>
      </c>
      <c r="R132" s="157">
        <f>Q132*H132</f>
        <v>0</v>
      </c>
      <c r="S132" s="157">
        <v>0</v>
      </c>
      <c r="T132" s="158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9" t="s">
        <v>179</v>
      </c>
      <c r="AT132" s="159" t="s">
        <v>144</v>
      </c>
      <c r="AU132" s="159" t="s">
        <v>85</v>
      </c>
      <c r="AY132" s="16" t="s">
        <v>141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16" t="s">
        <v>85</v>
      </c>
      <c r="BK132" s="160">
        <f>ROUND(I132*H132,2)</f>
        <v>0</v>
      </c>
      <c r="BL132" s="16" t="s">
        <v>179</v>
      </c>
      <c r="BM132" s="159" t="s">
        <v>273</v>
      </c>
    </row>
    <row r="133" spans="1:65" s="13" customFormat="1" ht="11.25">
      <c r="B133" s="171"/>
      <c r="D133" s="172" t="s">
        <v>157</v>
      </c>
      <c r="E133" s="173" t="s">
        <v>1</v>
      </c>
      <c r="F133" s="174" t="s">
        <v>85</v>
      </c>
      <c r="H133" s="175">
        <v>1</v>
      </c>
      <c r="I133" s="176"/>
      <c r="L133" s="171"/>
      <c r="M133" s="177"/>
      <c r="N133" s="178"/>
      <c r="O133" s="178"/>
      <c r="P133" s="178"/>
      <c r="Q133" s="178"/>
      <c r="R133" s="178"/>
      <c r="S133" s="178"/>
      <c r="T133" s="179"/>
      <c r="AT133" s="173" t="s">
        <v>157</v>
      </c>
      <c r="AU133" s="173" t="s">
        <v>85</v>
      </c>
      <c r="AV133" s="13" t="s">
        <v>87</v>
      </c>
      <c r="AW133" s="13" t="s">
        <v>35</v>
      </c>
      <c r="AX133" s="13" t="s">
        <v>78</v>
      </c>
      <c r="AY133" s="173" t="s">
        <v>141</v>
      </c>
    </row>
    <row r="134" spans="1:65" s="13" customFormat="1" ht="11.25">
      <c r="B134" s="171"/>
      <c r="D134" s="172" t="s">
        <v>157</v>
      </c>
      <c r="E134" s="173" t="s">
        <v>1</v>
      </c>
      <c r="F134" s="174" t="s">
        <v>274</v>
      </c>
      <c r="H134" s="175">
        <v>1</v>
      </c>
      <c r="I134" s="176"/>
      <c r="L134" s="171"/>
      <c r="M134" s="177"/>
      <c r="N134" s="178"/>
      <c r="O134" s="178"/>
      <c r="P134" s="178"/>
      <c r="Q134" s="178"/>
      <c r="R134" s="178"/>
      <c r="S134" s="178"/>
      <c r="T134" s="179"/>
      <c r="AT134" s="173" t="s">
        <v>157</v>
      </c>
      <c r="AU134" s="173" t="s">
        <v>85</v>
      </c>
      <c r="AV134" s="13" t="s">
        <v>87</v>
      </c>
      <c r="AW134" s="13" t="s">
        <v>35</v>
      </c>
      <c r="AX134" s="13" t="s">
        <v>78</v>
      </c>
      <c r="AY134" s="173" t="s">
        <v>141</v>
      </c>
    </row>
    <row r="135" spans="1:65" s="14" customFormat="1" ht="11.25">
      <c r="B135" s="180"/>
      <c r="D135" s="172" t="s">
        <v>157</v>
      </c>
      <c r="E135" s="181" t="s">
        <v>1</v>
      </c>
      <c r="F135" s="182" t="s">
        <v>160</v>
      </c>
      <c r="H135" s="183">
        <v>2</v>
      </c>
      <c r="I135" s="184"/>
      <c r="L135" s="180"/>
      <c r="M135" s="185"/>
      <c r="N135" s="186"/>
      <c r="O135" s="186"/>
      <c r="P135" s="186"/>
      <c r="Q135" s="186"/>
      <c r="R135" s="186"/>
      <c r="S135" s="186"/>
      <c r="T135" s="187"/>
      <c r="AT135" s="181" t="s">
        <v>157</v>
      </c>
      <c r="AU135" s="181" t="s">
        <v>85</v>
      </c>
      <c r="AV135" s="14" t="s">
        <v>149</v>
      </c>
      <c r="AW135" s="14" t="s">
        <v>35</v>
      </c>
      <c r="AX135" s="14" t="s">
        <v>85</v>
      </c>
      <c r="AY135" s="181" t="s">
        <v>141</v>
      </c>
    </row>
    <row r="136" spans="1:65" s="2" customFormat="1" ht="24.2" customHeight="1">
      <c r="A136" s="31"/>
      <c r="B136" s="147"/>
      <c r="C136" s="148" t="s">
        <v>100</v>
      </c>
      <c r="D136" s="148" t="s">
        <v>144</v>
      </c>
      <c r="E136" s="149" t="s">
        <v>221</v>
      </c>
      <c r="F136" s="150" t="s">
        <v>222</v>
      </c>
      <c r="G136" s="151" t="s">
        <v>178</v>
      </c>
      <c r="H136" s="152">
        <v>2</v>
      </c>
      <c r="I136" s="153"/>
      <c r="J136" s="154">
        <f>ROUND(I136*H136,2)</f>
        <v>0</v>
      </c>
      <c r="K136" s="150" t="s">
        <v>148</v>
      </c>
      <c r="L136" s="32"/>
      <c r="M136" s="155" t="s">
        <v>1</v>
      </c>
      <c r="N136" s="156" t="s">
        <v>43</v>
      </c>
      <c r="O136" s="57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9" t="s">
        <v>179</v>
      </c>
      <c r="AT136" s="159" t="s">
        <v>144</v>
      </c>
      <c r="AU136" s="159" t="s">
        <v>85</v>
      </c>
      <c r="AY136" s="16" t="s">
        <v>141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16" t="s">
        <v>85</v>
      </c>
      <c r="BK136" s="160">
        <f>ROUND(I136*H136,2)</f>
        <v>0</v>
      </c>
      <c r="BL136" s="16" t="s">
        <v>179</v>
      </c>
      <c r="BM136" s="159" t="s">
        <v>275</v>
      </c>
    </row>
    <row r="137" spans="1:65" s="13" customFormat="1" ht="11.25">
      <c r="B137" s="171"/>
      <c r="D137" s="172" t="s">
        <v>157</v>
      </c>
      <c r="E137" s="173" t="s">
        <v>1</v>
      </c>
      <c r="F137" s="174" t="s">
        <v>85</v>
      </c>
      <c r="H137" s="175">
        <v>1</v>
      </c>
      <c r="I137" s="176"/>
      <c r="L137" s="171"/>
      <c r="M137" s="177"/>
      <c r="N137" s="178"/>
      <c r="O137" s="178"/>
      <c r="P137" s="178"/>
      <c r="Q137" s="178"/>
      <c r="R137" s="178"/>
      <c r="S137" s="178"/>
      <c r="T137" s="179"/>
      <c r="AT137" s="173" t="s">
        <v>157</v>
      </c>
      <c r="AU137" s="173" t="s">
        <v>85</v>
      </c>
      <c r="AV137" s="13" t="s">
        <v>87</v>
      </c>
      <c r="AW137" s="13" t="s">
        <v>35</v>
      </c>
      <c r="AX137" s="13" t="s">
        <v>78</v>
      </c>
      <c r="AY137" s="173" t="s">
        <v>141</v>
      </c>
    </row>
    <row r="138" spans="1:65" s="13" customFormat="1" ht="11.25">
      <c r="B138" s="171"/>
      <c r="D138" s="172" t="s">
        <v>157</v>
      </c>
      <c r="E138" s="173" t="s">
        <v>1</v>
      </c>
      <c r="F138" s="174" t="s">
        <v>274</v>
      </c>
      <c r="H138" s="175">
        <v>1</v>
      </c>
      <c r="I138" s="176"/>
      <c r="L138" s="171"/>
      <c r="M138" s="177"/>
      <c r="N138" s="178"/>
      <c r="O138" s="178"/>
      <c r="P138" s="178"/>
      <c r="Q138" s="178"/>
      <c r="R138" s="178"/>
      <c r="S138" s="178"/>
      <c r="T138" s="179"/>
      <c r="AT138" s="173" t="s">
        <v>157</v>
      </c>
      <c r="AU138" s="173" t="s">
        <v>85</v>
      </c>
      <c r="AV138" s="13" t="s">
        <v>87</v>
      </c>
      <c r="AW138" s="13" t="s">
        <v>35</v>
      </c>
      <c r="AX138" s="13" t="s">
        <v>78</v>
      </c>
      <c r="AY138" s="173" t="s">
        <v>141</v>
      </c>
    </row>
    <row r="139" spans="1:65" s="14" customFormat="1" ht="11.25">
      <c r="B139" s="180"/>
      <c r="D139" s="172" t="s">
        <v>157</v>
      </c>
      <c r="E139" s="181" t="s">
        <v>1</v>
      </c>
      <c r="F139" s="182" t="s">
        <v>160</v>
      </c>
      <c r="H139" s="183">
        <v>2</v>
      </c>
      <c r="I139" s="184"/>
      <c r="L139" s="180"/>
      <c r="M139" s="185"/>
      <c r="N139" s="186"/>
      <c r="O139" s="186"/>
      <c r="P139" s="186"/>
      <c r="Q139" s="186"/>
      <c r="R139" s="186"/>
      <c r="S139" s="186"/>
      <c r="T139" s="187"/>
      <c r="AT139" s="181" t="s">
        <v>157</v>
      </c>
      <c r="AU139" s="181" t="s">
        <v>85</v>
      </c>
      <c r="AV139" s="14" t="s">
        <v>149</v>
      </c>
      <c r="AW139" s="14" t="s">
        <v>35</v>
      </c>
      <c r="AX139" s="14" t="s">
        <v>85</v>
      </c>
      <c r="AY139" s="181" t="s">
        <v>141</v>
      </c>
    </row>
    <row r="140" spans="1:65" s="2" customFormat="1" ht="16.5" customHeight="1">
      <c r="A140" s="31"/>
      <c r="B140" s="147"/>
      <c r="C140" s="148" t="s">
        <v>149</v>
      </c>
      <c r="D140" s="148" t="s">
        <v>144</v>
      </c>
      <c r="E140" s="149" t="s">
        <v>276</v>
      </c>
      <c r="F140" s="150" t="s">
        <v>277</v>
      </c>
      <c r="G140" s="151" t="s">
        <v>178</v>
      </c>
      <c r="H140" s="152">
        <v>1</v>
      </c>
      <c r="I140" s="153"/>
      <c r="J140" s="154">
        <f>ROUND(I140*H140,2)</f>
        <v>0</v>
      </c>
      <c r="K140" s="150" t="s">
        <v>148</v>
      </c>
      <c r="L140" s="32"/>
      <c r="M140" s="155" t="s">
        <v>1</v>
      </c>
      <c r="N140" s="156" t="s">
        <v>43</v>
      </c>
      <c r="O140" s="57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9" t="s">
        <v>179</v>
      </c>
      <c r="AT140" s="159" t="s">
        <v>144</v>
      </c>
      <c r="AU140" s="159" t="s">
        <v>85</v>
      </c>
      <c r="AY140" s="16" t="s">
        <v>141</v>
      </c>
      <c r="BE140" s="160">
        <f>IF(N140="základní",J140,0)</f>
        <v>0</v>
      </c>
      <c r="BF140" s="160">
        <f>IF(N140="snížená",J140,0)</f>
        <v>0</v>
      </c>
      <c r="BG140" s="160">
        <f>IF(N140="zákl. přenesená",J140,0)</f>
        <v>0</v>
      </c>
      <c r="BH140" s="160">
        <f>IF(N140="sníž. přenesená",J140,0)</f>
        <v>0</v>
      </c>
      <c r="BI140" s="160">
        <f>IF(N140="nulová",J140,0)</f>
        <v>0</v>
      </c>
      <c r="BJ140" s="16" t="s">
        <v>85</v>
      </c>
      <c r="BK140" s="160">
        <f>ROUND(I140*H140,2)</f>
        <v>0</v>
      </c>
      <c r="BL140" s="16" t="s">
        <v>179</v>
      </c>
      <c r="BM140" s="159" t="s">
        <v>278</v>
      </c>
    </row>
    <row r="141" spans="1:65" s="2" customFormat="1" ht="16.5" customHeight="1">
      <c r="A141" s="31"/>
      <c r="B141" s="147"/>
      <c r="C141" s="148" t="s">
        <v>142</v>
      </c>
      <c r="D141" s="148" t="s">
        <v>144</v>
      </c>
      <c r="E141" s="149" t="s">
        <v>279</v>
      </c>
      <c r="F141" s="150" t="s">
        <v>280</v>
      </c>
      <c r="G141" s="151" t="s">
        <v>178</v>
      </c>
      <c r="H141" s="152">
        <v>1</v>
      </c>
      <c r="I141" s="153"/>
      <c r="J141" s="154">
        <f>ROUND(I141*H141,2)</f>
        <v>0</v>
      </c>
      <c r="K141" s="150" t="s">
        <v>148</v>
      </c>
      <c r="L141" s="32"/>
      <c r="M141" s="155" t="s">
        <v>1</v>
      </c>
      <c r="N141" s="156" t="s">
        <v>43</v>
      </c>
      <c r="O141" s="57"/>
      <c r="P141" s="157">
        <f>O141*H141</f>
        <v>0</v>
      </c>
      <c r="Q141" s="157">
        <v>0</v>
      </c>
      <c r="R141" s="157">
        <f>Q141*H141</f>
        <v>0</v>
      </c>
      <c r="S141" s="157">
        <v>0</v>
      </c>
      <c r="T141" s="15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9" t="s">
        <v>179</v>
      </c>
      <c r="AT141" s="159" t="s">
        <v>144</v>
      </c>
      <c r="AU141" s="159" t="s">
        <v>85</v>
      </c>
      <c r="AY141" s="16" t="s">
        <v>141</v>
      </c>
      <c r="BE141" s="160">
        <f>IF(N141="základní",J141,0)</f>
        <v>0</v>
      </c>
      <c r="BF141" s="160">
        <f>IF(N141="snížená",J141,0)</f>
        <v>0</v>
      </c>
      <c r="BG141" s="160">
        <f>IF(N141="zákl. přenesená",J141,0)</f>
        <v>0</v>
      </c>
      <c r="BH141" s="160">
        <f>IF(N141="sníž. přenesená",J141,0)</f>
        <v>0</v>
      </c>
      <c r="BI141" s="160">
        <f>IF(N141="nulová",J141,0)</f>
        <v>0</v>
      </c>
      <c r="BJ141" s="16" t="s">
        <v>85</v>
      </c>
      <c r="BK141" s="160">
        <f>ROUND(I141*H141,2)</f>
        <v>0</v>
      </c>
      <c r="BL141" s="16" t="s">
        <v>179</v>
      </c>
      <c r="BM141" s="159" t="s">
        <v>281</v>
      </c>
    </row>
    <row r="142" spans="1:65" s="2" customFormat="1" ht="24.2" customHeight="1">
      <c r="A142" s="31"/>
      <c r="B142" s="147"/>
      <c r="C142" s="148" t="s">
        <v>175</v>
      </c>
      <c r="D142" s="148" t="s">
        <v>144</v>
      </c>
      <c r="E142" s="149" t="s">
        <v>224</v>
      </c>
      <c r="F142" s="150" t="s">
        <v>225</v>
      </c>
      <c r="G142" s="151" t="s">
        <v>178</v>
      </c>
      <c r="H142" s="152">
        <v>20</v>
      </c>
      <c r="I142" s="153"/>
      <c r="J142" s="154">
        <f>ROUND(I142*H142,2)</f>
        <v>0</v>
      </c>
      <c r="K142" s="150" t="s">
        <v>148</v>
      </c>
      <c r="L142" s="32"/>
      <c r="M142" s="155" t="s">
        <v>1</v>
      </c>
      <c r="N142" s="156" t="s">
        <v>43</v>
      </c>
      <c r="O142" s="57"/>
      <c r="P142" s="157">
        <f>O142*H142</f>
        <v>0</v>
      </c>
      <c r="Q142" s="157">
        <v>0</v>
      </c>
      <c r="R142" s="157">
        <f>Q142*H142</f>
        <v>0</v>
      </c>
      <c r="S142" s="157">
        <v>0</v>
      </c>
      <c r="T142" s="15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9" t="s">
        <v>179</v>
      </c>
      <c r="AT142" s="159" t="s">
        <v>144</v>
      </c>
      <c r="AU142" s="159" t="s">
        <v>85</v>
      </c>
      <c r="AY142" s="16" t="s">
        <v>141</v>
      </c>
      <c r="BE142" s="160">
        <f>IF(N142="základní",J142,0)</f>
        <v>0</v>
      </c>
      <c r="BF142" s="160">
        <f>IF(N142="snížená",J142,0)</f>
        <v>0</v>
      </c>
      <c r="BG142" s="160">
        <f>IF(N142="zákl. přenesená",J142,0)</f>
        <v>0</v>
      </c>
      <c r="BH142" s="160">
        <f>IF(N142="sníž. přenesená",J142,0)</f>
        <v>0</v>
      </c>
      <c r="BI142" s="160">
        <f>IF(N142="nulová",J142,0)</f>
        <v>0</v>
      </c>
      <c r="BJ142" s="16" t="s">
        <v>85</v>
      </c>
      <c r="BK142" s="160">
        <f>ROUND(I142*H142,2)</f>
        <v>0</v>
      </c>
      <c r="BL142" s="16" t="s">
        <v>179</v>
      </c>
      <c r="BM142" s="159" t="s">
        <v>282</v>
      </c>
    </row>
    <row r="143" spans="1:65" s="13" customFormat="1" ht="11.25">
      <c r="B143" s="171"/>
      <c r="D143" s="172" t="s">
        <v>157</v>
      </c>
      <c r="E143" s="173" t="s">
        <v>1</v>
      </c>
      <c r="F143" s="174" t="s">
        <v>283</v>
      </c>
      <c r="H143" s="175">
        <v>8</v>
      </c>
      <c r="I143" s="176"/>
      <c r="L143" s="171"/>
      <c r="M143" s="177"/>
      <c r="N143" s="178"/>
      <c r="O143" s="178"/>
      <c r="P143" s="178"/>
      <c r="Q143" s="178"/>
      <c r="R143" s="178"/>
      <c r="S143" s="178"/>
      <c r="T143" s="179"/>
      <c r="AT143" s="173" t="s">
        <v>157</v>
      </c>
      <c r="AU143" s="173" t="s">
        <v>85</v>
      </c>
      <c r="AV143" s="13" t="s">
        <v>87</v>
      </c>
      <c r="AW143" s="13" t="s">
        <v>35</v>
      </c>
      <c r="AX143" s="13" t="s">
        <v>78</v>
      </c>
      <c r="AY143" s="173" t="s">
        <v>141</v>
      </c>
    </row>
    <row r="144" spans="1:65" s="13" customFormat="1" ht="11.25">
      <c r="B144" s="171"/>
      <c r="D144" s="172" t="s">
        <v>157</v>
      </c>
      <c r="E144" s="173" t="s">
        <v>1</v>
      </c>
      <c r="F144" s="174" t="s">
        <v>284</v>
      </c>
      <c r="H144" s="175">
        <v>8</v>
      </c>
      <c r="I144" s="176"/>
      <c r="L144" s="171"/>
      <c r="M144" s="177"/>
      <c r="N144" s="178"/>
      <c r="O144" s="178"/>
      <c r="P144" s="178"/>
      <c r="Q144" s="178"/>
      <c r="R144" s="178"/>
      <c r="S144" s="178"/>
      <c r="T144" s="179"/>
      <c r="AT144" s="173" t="s">
        <v>157</v>
      </c>
      <c r="AU144" s="173" t="s">
        <v>85</v>
      </c>
      <c r="AV144" s="13" t="s">
        <v>87</v>
      </c>
      <c r="AW144" s="13" t="s">
        <v>35</v>
      </c>
      <c r="AX144" s="13" t="s">
        <v>78</v>
      </c>
      <c r="AY144" s="173" t="s">
        <v>141</v>
      </c>
    </row>
    <row r="145" spans="1:65" s="13" customFormat="1" ht="11.25">
      <c r="B145" s="171"/>
      <c r="D145" s="172" t="s">
        <v>157</v>
      </c>
      <c r="E145" s="173" t="s">
        <v>1</v>
      </c>
      <c r="F145" s="174" t="s">
        <v>229</v>
      </c>
      <c r="H145" s="175">
        <v>4</v>
      </c>
      <c r="I145" s="176"/>
      <c r="L145" s="171"/>
      <c r="M145" s="177"/>
      <c r="N145" s="178"/>
      <c r="O145" s="178"/>
      <c r="P145" s="178"/>
      <c r="Q145" s="178"/>
      <c r="R145" s="178"/>
      <c r="S145" s="178"/>
      <c r="T145" s="179"/>
      <c r="AT145" s="173" t="s">
        <v>157</v>
      </c>
      <c r="AU145" s="173" t="s">
        <v>85</v>
      </c>
      <c r="AV145" s="13" t="s">
        <v>87</v>
      </c>
      <c r="AW145" s="13" t="s">
        <v>35</v>
      </c>
      <c r="AX145" s="13" t="s">
        <v>78</v>
      </c>
      <c r="AY145" s="173" t="s">
        <v>141</v>
      </c>
    </row>
    <row r="146" spans="1:65" s="14" customFormat="1" ht="11.25">
      <c r="B146" s="180"/>
      <c r="D146" s="172" t="s">
        <v>157</v>
      </c>
      <c r="E146" s="181" t="s">
        <v>1</v>
      </c>
      <c r="F146" s="182" t="s">
        <v>160</v>
      </c>
      <c r="H146" s="183">
        <v>20</v>
      </c>
      <c r="I146" s="184"/>
      <c r="L146" s="180"/>
      <c r="M146" s="185"/>
      <c r="N146" s="186"/>
      <c r="O146" s="186"/>
      <c r="P146" s="186"/>
      <c r="Q146" s="186"/>
      <c r="R146" s="186"/>
      <c r="S146" s="186"/>
      <c r="T146" s="187"/>
      <c r="AT146" s="181" t="s">
        <v>157</v>
      </c>
      <c r="AU146" s="181" t="s">
        <v>85</v>
      </c>
      <c r="AV146" s="14" t="s">
        <v>149</v>
      </c>
      <c r="AW146" s="14" t="s">
        <v>35</v>
      </c>
      <c r="AX146" s="14" t="s">
        <v>85</v>
      </c>
      <c r="AY146" s="181" t="s">
        <v>141</v>
      </c>
    </row>
    <row r="147" spans="1:65" s="2" customFormat="1" ht="44.25" customHeight="1">
      <c r="A147" s="31"/>
      <c r="B147" s="147"/>
      <c r="C147" s="148" t="s">
        <v>181</v>
      </c>
      <c r="D147" s="148" t="s">
        <v>144</v>
      </c>
      <c r="E147" s="149" t="s">
        <v>230</v>
      </c>
      <c r="F147" s="150" t="s">
        <v>231</v>
      </c>
      <c r="G147" s="151" t="s">
        <v>178</v>
      </c>
      <c r="H147" s="152">
        <v>8</v>
      </c>
      <c r="I147" s="153"/>
      <c r="J147" s="154">
        <f>ROUND(I147*H147,2)</f>
        <v>0</v>
      </c>
      <c r="K147" s="150" t="s">
        <v>148</v>
      </c>
      <c r="L147" s="32"/>
      <c r="M147" s="155" t="s">
        <v>1</v>
      </c>
      <c r="N147" s="156" t="s">
        <v>43</v>
      </c>
      <c r="O147" s="57"/>
      <c r="P147" s="157">
        <f>O147*H147</f>
        <v>0</v>
      </c>
      <c r="Q147" s="157">
        <v>0</v>
      </c>
      <c r="R147" s="157">
        <f>Q147*H147</f>
        <v>0</v>
      </c>
      <c r="S147" s="157">
        <v>0</v>
      </c>
      <c r="T147" s="158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9" t="s">
        <v>179</v>
      </c>
      <c r="AT147" s="159" t="s">
        <v>144</v>
      </c>
      <c r="AU147" s="159" t="s">
        <v>85</v>
      </c>
      <c r="AY147" s="16" t="s">
        <v>141</v>
      </c>
      <c r="BE147" s="160">
        <f>IF(N147="základní",J147,0)</f>
        <v>0</v>
      </c>
      <c r="BF147" s="160">
        <f>IF(N147="snížená",J147,0)</f>
        <v>0</v>
      </c>
      <c r="BG147" s="160">
        <f>IF(N147="zákl. přenesená",J147,0)</f>
        <v>0</v>
      </c>
      <c r="BH147" s="160">
        <f>IF(N147="sníž. přenesená",J147,0)</f>
        <v>0</v>
      </c>
      <c r="BI147" s="160">
        <f>IF(N147="nulová",J147,0)</f>
        <v>0</v>
      </c>
      <c r="BJ147" s="16" t="s">
        <v>85</v>
      </c>
      <c r="BK147" s="160">
        <f>ROUND(I147*H147,2)</f>
        <v>0</v>
      </c>
      <c r="BL147" s="16" t="s">
        <v>179</v>
      </c>
      <c r="BM147" s="159" t="s">
        <v>285</v>
      </c>
    </row>
    <row r="148" spans="1:65" s="13" customFormat="1" ht="11.25">
      <c r="B148" s="171"/>
      <c r="D148" s="172" t="s">
        <v>157</v>
      </c>
      <c r="E148" s="173" t="s">
        <v>1</v>
      </c>
      <c r="F148" s="174" t="s">
        <v>149</v>
      </c>
      <c r="H148" s="175">
        <v>4</v>
      </c>
      <c r="I148" s="176"/>
      <c r="L148" s="171"/>
      <c r="M148" s="177"/>
      <c r="N148" s="178"/>
      <c r="O148" s="178"/>
      <c r="P148" s="178"/>
      <c r="Q148" s="178"/>
      <c r="R148" s="178"/>
      <c r="S148" s="178"/>
      <c r="T148" s="179"/>
      <c r="AT148" s="173" t="s">
        <v>157</v>
      </c>
      <c r="AU148" s="173" t="s">
        <v>85</v>
      </c>
      <c r="AV148" s="13" t="s">
        <v>87</v>
      </c>
      <c r="AW148" s="13" t="s">
        <v>35</v>
      </c>
      <c r="AX148" s="13" t="s">
        <v>78</v>
      </c>
      <c r="AY148" s="173" t="s">
        <v>141</v>
      </c>
    </row>
    <row r="149" spans="1:65" s="13" customFormat="1" ht="11.25">
      <c r="B149" s="171"/>
      <c r="D149" s="172" t="s">
        <v>157</v>
      </c>
      <c r="E149" s="173" t="s">
        <v>1</v>
      </c>
      <c r="F149" s="174" t="s">
        <v>286</v>
      </c>
      <c r="H149" s="175">
        <v>4</v>
      </c>
      <c r="I149" s="176"/>
      <c r="L149" s="171"/>
      <c r="M149" s="177"/>
      <c r="N149" s="178"/>
      <c r="O149" s="178"/>
      <c r="P149" s="178"/>
      <c r="Q149" s="178"/>
      <c r="R149" s="178"/>
      <c r="S149" s="178"/>
      <c r="T149" s="179"/>
      <c r="AT149" s="173" t="s">
        <v>157</v>
      </c>
      <c r="AU149" s="173" t="s">
        <v>85</v>
      </c>
      <c r="AV149" s="13" t="s">
        <v>87</v>
      </c>
      <c r="AW149" s="13" t="s">
        <v>35</v>
      </c>
      <c r="AX149" s="13" t="s">
        <v>78</v>
      </c>
      <c r="AY149" s="173" t="s">
        <v>141</v>
      </c>
    </row>
    <row r="150" spans="1:65" s="14" customFormat="1" ht="11.25">
      <c r="B150" s="180"/>
      <c r="D150" s="172" t="s">
        <v>157</v>
      </c>
      <c r="E150" s="181" t="s">
        <v>1</v>
      </c>
      <c r="F150" s="182" t="s">
        <v>160</v>
      </c>
      <c r="H150" s="183">
        <v>8</v>
      </c>
      <c r="I150" s="184"/>
      <c r="L150" s="180"/>
      <c r="M150" s="185"/>
      <c r="N150" s="186"/>
      <c r="O150" s="186"/>
      <c r="P150" s="186"/>
      <c r="Q150" s="186"/>
      <c r="R150" s="186"/>
      <c r="S150" s="186"/>
      <c r="T150" s="187"/>
      <c r="AT150" s="181" t="s">
        <v>157</v>
      </c>
      <c r="AU150" s="181" t="s">
        <v>85</v>
      </c>
      <c r="AV150" s="14" t="s">
        <v>149</v>
      </c>
      <c r="AW150" s="14" t="s">
        <v>35</v>
      </c>
      <c r="AX150" s="14" t="s">
        <v>85</v>
      </c>
      <c r="AY150" s="181" t="s">
        <v>141</v>
      </c>
    </row>
    <row r="151" spans="1:65" s="2" customFormat="1" ht="16.5" customHeight="1">
      <c r="A151" s="31"/>
      <c r="B151" s="147"/>
      <c r="C151" s="148" t="s">
        <v>155</v>
      </c>
      <c r="D151" s="148" t="s">
        <v>144</v>
      </c>
      <c r="E151" s="149" t="s">
        <v>234</v>
      </c>
      <c r="F151" s="150" t="s">
        <v>235</v>
      </c>
      <c r="G151" s="151" t="s">
        <v>178</v>
      </c>
      <c r="H151" s="152">
        <v>8</v>
      </c>
      <c r="I151" s="153"/>
      <c r="J151" s="154">
        <f>ROUND(I151*H151,2)</f>
        <v>0</v>
      </c>
      <c r="K151" s="150" t="s">
        <v>148</v>
      </c>
      <c r="L151" s="32"/>
      <c r="M151" s="155" t="s">
        <v>1</v>
      </c>
      <c r="N151" s="156" t="s">
        <v>43</v>
      </c>
      <c r="O151" s="57"/>
      <c r="P151" s="157">
        <f>O151*H151</f>
        <v>0</v>
      </c>
      <c r="Q151" s="157">
        <v>0</v>
      </c>
      <c r="R151" s="157">
        <f>Q151*H151</f>
        <v>0</v>
      </c>
      <c r="S151" s="157">
        <v>0</v>
      </c>
      <c r="T151" s="15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9" t="s">
        <v>179</v>
      </c>
      <c r="AT151" s="159" t="s">
        <v>144</v>
      </c>
      <c r="AU151" s="159" t="s">
        <v>85</v>
      </c>
      <c r="AY151" s="16" t="s">
        <v>141</v>
      </c>
      <c r="BE151" s="160">
        <f>IF(N151="základní",J151,0)</f>
        <v>0</v>
      </c>
      <c r="BF151" s="160">
        <f>IF(N151="snížená",J151,0)</f>
        <v>0</v>
      </c>
      <c r="BG151" s="160">
        <f>IF(N151="zákl. přenesená",J151,0)</f>
        <v>0</v>
      </c>
      <c r="BH151" s="160">
        <f>IF(N151="sníž. přenesená",J151,0)</f>
        <v>0</v>
      </c>
      <c r="BI151" s="160">
        <f>IF(N151="nulová",J151,0)</f>
        <v>0</v>
      </c>
      <c r="BJ151" s="16" t="s">
        <v>85</v>
      </c>
      <c r="BK151" s="160">
        <f>ROUND(I151*H151,2)</f>
        <v>0</v>
      </c>
      <c r="BL151" s="16" t="s">
        <v>179</v>
      </c>
      <c r="BM151" s="159" t="s">
        <v>287</v>
      </c>
    </row>
    <row r="152" spans="1:65" s="13" customFormat="1" ht="11.25">
      <c r="B152" s="171"/>
      <c r="D152" s="172" t="s">
        <v>157</v>
      </c>
      <c r="E152" s="173" t="s">
        <v>1</v>
      </c>
      <c r="F152" s="174" t="s">
        <v>149</v>
      </c>
      <c r="H152" s="175">
        <v>4</v>
      </c>
      <c r="I152" s="176"/>
      <c r="L152" s="171"/>
      <c r="M152" s="177"/>
      <c r="N152" s="178"/>
      <c r="O152" s="178"/>
      <c r="P152" s="178"/>
      <c r="Q152" s="178"/>
      <c r="R152" s="178"/>
      <c r="S152" s="178"/>
      <c r="T152" s="179"/>
      <c r="AT152" s="173" t="s">
        <v>157</v>
      </c>
      <c r="AU152" s="173" t="s">
        <v>85</v>
      </c>
      <c r="AV152" s="13" t="s">
        <v>87</v>
      </c>
      <c r="AW152" s="13" t="s">
        <v>35</v>
      </c>
      <c r="AX152" s="13" t="s">
        <v>78</v>
      </c>
      <c r="AY152" s="173" t="s">
        <v>141</v>
      </c>
    </row>
    <row r="153" spans="1:65" s="13" customFormat="1" ht="11.25">
      <c r="B153" s="171"/>
      <c r="D153" s="172" t="s">
        <v>157</v>
      </c>
      <c r="E153" s="173" t="s">
        <v>1</v>
      </c>
      <c r="F153" s="174" t="s">
        <v>286</v>
      </c>
      <c r="H153" s="175">
        <v>4</v>
      </c>
      <c r="I153" s="176"/>
      <c r="L153" s="171"/>
      <c r="M153" s="177"/>
      <c r="N153" s="178"/>
      <c r="O153" s="178"/>
      <c r="P153" s="178"/>
      <c r="Q153" s="178"/>
      <c r="R153" s="178"/>
      <c r="S153" s="178"/>
      <c r="T153" s="179"/>
      <c r="AT153" s="173" t="s">
        <v>157</v>
      </c>
      <c r="AU153" s="173" t="s">
        <v>85</v>
      </c>
      <c r="AV153" s="13" t="s">
        <v>87</v>
      </c>
      <c r="AW153" s="13" t="s">
        <v>35</v>
      </c>
      <c r="AX153" s="13" t="s">
        <v>78</v>
      </c>
      <c r="AY153" s="173" t="s">
        <v>141</v>
      </c>
    </row>
    <row r="154" spans="1:65" s="14" customFormat="1" ht="11.25">
      <c r="B154" s="180"/>
      <c r="D154" s="172" t="s">
        <v>157</v>
      </c>
      <c r="E154" s="181" t="s">
        <v>1</v>
      </c>
      <c r="F154" s="182" t="s">
        <v>160</v>
      </c>
      <c r="H154" s="183">
        <v>8</v>
      </c>
      <c r="I154" s="184"/>
      <c r="L154" s="180"/>
      <c r="M154" s="192"/>
      <c r="N154" s="193"/>
      <c r="O154" s="193"/>
      <c r="P154" s="193"/>
      <c r="Q154" s="193"/>
      <c r="R154" s="193"/>
      <c r="S154" s="193"/>
      <c r="T154" s="194"/>
      <c r="AT154" s="181" t="s">
        <v>157</v>
      </c>
      <c r="AU154" s="181" t="s">
        <v>85</v>
      </c>
      <c r="AV154" s="14" t="s">
        <v>149</v>
      </c>
      <c r="AW154" s="14" t="s">
        <v>35</v>
      </c>
      <c r="AX154" s="14" t="s">
        <v>85</v>
      </c>
      <c r="AY154" s="181" t="s">
        <v>141</v>
      </c>
    </row>
    <row r="155" spans="1:65" s="2" customFormat="1" ht="6.95" customHeight="1">
      <c r="A155" s="31"/>
      <c r="B155" s="46"/>
      <c r="C155" s="47"/>
      <c r="D155" s="47"/>
      <c r="E155" s="47"/>
      <c r="F155" s="47"/>
      <c r="G155" s="47"/>
      <c r="H155" s="47"/>
      <c r="I155" s="47"/>
      <c r="J155" s="47"/>
      <c r="K155" s="47"/>
      <c r="L155" s="32"/>
      <c r="M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</row>
  </sheetData>
  <autoFilter ref="C126:K154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110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1:46" s="1" customFormat="1" ht="24.95" hidden="1" customHeight="1">
      <c r="B4" s="19"/>
      <c r="D4" s="20" t="s">
        <v>115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47" t="str">
        <f>'Rekapitulace stavby'!K6</f>
        <v>Oprava trati v úseku Český Těšín - Havířov 2.etapa</v>
      </c>
      <c r="F7" s="248"/>
      <c r="G7" s="248"/>
      <c r="H7" s="248"/>
      <c r="L7" s="19"/>
    </row>
    <row r="8" spans="1:46" s="2" customFormat="1" ht="12" hidden="1" customHeight="1">
      <c r="A8" s="31"/>
      <c r="B8" s="32"/>
      <c r="C8" s="31"/>
      <c r="D8" s="26" t="s">
        <v>116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2"/>
      <c r="C9" s="31"/>
      <c r="D9" s="31"/>
      <c r="E9" s="208" t="s">
        <v>288</v>
      </c>
      <c r="F9" s="249"/>
      <c r="G9" s="249"/>
      <c r="H9" s="249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2"/>
      <c r="C11" s="31"/>
      <c r="D11" s="26" t="s">
        <v>18</v>
      </c>
      <c r="E11" s="31"/>
      <c r="F11" s="24" t="s">
        <v>19</v>
      </c>
      <c r="G11" s="31"/>
      <c r="H11" s="31"/>
      <c r="I11" s="26" t="s">
        <v>20</v>
      </c>
      <c r="J11" s="24" t="s">
        <v>21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2"/>
      <c r="C12" s="31"/>
      <c r="D12" s="26" t="s">
        <v>22</v>
      </c>
      <c r="E12" s="31"/>
      <c r="F12" s="24" t="s">
        <v>23</v>
      </c>
      <c r="G12" s="31"/>
      <c r="H12" s="31"/>
      <c r="I12" s="26" t="s">
        <v>24</v>
      </c>
      <c r="J12" s="54" t="str">
        <f>'Rekapitulace stavby'!AN8</f>
        <v>31. 1. 2023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26</v>
      </c>
      <c r="E14" s="31"/>
      <c r="F14" s="31"/>
      <c r="G14" s="31"/>
      <c r="H14" s="31"/>
      <c r="I14" s="26" t="s">
        <v>27</v>
      </c>
      <c r="J14" s="24" t="s">
        <v>28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2"/>
      <c r="C15" s="31"/>
      <c r="D15" s="31"/>
      <c r="E15" s="24" t="s">
        <v>29</v>
      </c>
      <c r="F15" s="31"/>
      <c r="G15" s="31"/>
      <c r="H15" s="31"/>
      <c r="I15" s="26" t="s">
        <v>30</v>
      </c>
      <c r="J15" s="24" t="s">
        <v>31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2"/>
      <c r="C17" s="31"/>
      <c r="D17" s="26" t="s">
        <v>32</v>
      </c>
      <c r="E17" s="31"/>
      <c r="F17" s="31"/>
      <c r="G17" s="31"/>
      <c r="H17" s="31"/>
      <c r="I17" s="26" t="s">
        <v>27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2"/>
      <c r="C18" s="31"/>
      <c r="D18" s="31"/>
      <c r="E18" s="250" t="str">
        <f>'Rekapitulace stavby'!E14</f>
        <v>Vyplň údaj</v>
      </c>
      <c r="F18" s="213"/>
      <c r="G18" s="213"/>
      <c r="H18" s="213"/>
      <c r="I18" s="26" t="s">
        <v>30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2"/>
      <c r="C20" s="31"/>
      <c r="D20" s="26" t="s">
        <v>34</v>
      </c>
      <c r="E20" s="31"/>
      <c r="F20" s="31"/>
      <c r="G20" s="31"/>
      <c r="H20" s="31"/>
      <c r="I20" s="26" t="s">
        <v>27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30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2"/>
      <c r="C23" s="31"/>
      <c r="D23" s="26" t="s">
        <v>36</v>
      </c>
      <c r="E23" s="31"/>
      <c r="F23" s="31"/>
      <c r="G23" s="31"/>
      <c r="H23" s="31"/>
      <c r="I23" s="26" t="s">
        <v>27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30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2"/>
      <c r="C26" s="31"/>
      <c r="D26" s="26" t="s">
        <v>37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98"/>
      <c r="B27" s="99"/>
      <c r="C27" s="98"/>
      <c r="D27" s="98"/>
      <c r="E27" s="218" t="s">
        <v>1</v>
      </c>
      <c r="F27" s="218"/>
      <c r="G27" s="218"/>
      <c r="H27" s="218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hidden="1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2"/>
      <c r="C30" s="31"/>
      <c r="D30" s="101" t="s">
        <v>38</v>
      </c>
      <c r="E30" s="31"/>
      <c r="F30" s="31"/>
      <c r="G30" s="31"/>
      <c r="H30" s="31"/>
      <c r="I30" s="31"/>
      <c r="J30" s="70">
        <f>ROUND(J119,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35" t="s">
        <v>39</v>
      </c>
      <c r="J32" s="35" t="s">
        <v>41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102" t="s">
        <v>42</v>
      </c>
      <c r="E33" s="26" t="s">
        <v>43</v>
      </c>
      <c r="F33" s="103">
        <f>ROUND((SUM(BE119:BE143)),  2)</f>
        <v>0</v>
      </c>
      <c r="G33" s="31"/>
      <c r="H33" s="31"/>
      <c r="I33" s="104">
        <v>0.21</v>
      </c>
      <c r="J33" s="103">
        <f>ROUND(((SUM(BE119:BE143))*I33),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26" t="s">
        <v>44</v>
      </c>
      <c r="F34" s="103">
        <f>ROUND((SUM(BF119:BF143)),  2)</f>
        <v>0</v>
      </c>
      <c r="G34" s="31"/>
      <c r="H34" s="31"/>
      <c r="I34" s="104">
        <v>0.15</v>
      </c>
      <c r="J34" s="103">
        <f>ROUND(((SUM(BF119:BF143))*I34),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103">
        <f>ROUND((SUM(BG119:BG143)),  2)</f>
        <v>0</v>
      </c>
      <c r="G35" s="31"/>
      <c r="H35" s="31"/>
      <c r="I35" s="104">
        <v>0.21</v>
      </c>
      <c r="J35" s="103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103">
        <f>ROUND((SUM(BH119:BH143)),  2)</f>
        <v>0</v>
      </c>
      <c r="G36" s="31"/>
      <c r="H36" s="31"/>
      <c r="I36" s="104">
        <v>0.15</v>
      </c>
      <c r="J36" s="103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103">
        <f>ROUND((SUM(BI119:BI143)),  2)</f>
        <v>0</v>
      </c>
      <c r="G37" s="31"/>
      <c r="H37" s="31"/>
      <c r="I37" s="104">
        <v>0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2"/>
      <c r="C39" s="105"/>
      <c r="D39" s="106" t="s">
        <v>48</v>
      </c>
      <c r="E39" s="59"/>
      <c r="F39" s="59"/>
      <c r="G39" s="107" t="s">
        <v>49</v>
      </c>
      <c r="H39" s="108" t="s">
        <v>50</v>
      </c>
      <c r="I39" s="59"/>
      <c r="J39" s="109">
        <f>SUM(J30:J37)</f>
        <v>0</v>
      </c>
      <c r="K39" s="110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53</v>
      </c>
      <c r="E61" s="34"/>
      <c r="F61" s="111" t="s">
        <v>54</v>
      </c>
      <c r="G61" s="44" t="s">
        <v>53</v>
      </c>
      <c r="H61" s="34"/>
      <c r="I61" s="34"/>
      <c r="J61" s="112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53</v>
      </c>
      <c r="E76" s="34"/>
      <c r="F76" s="111" t="s">
        <v>54</v>
      </c>
      <c r="G76" s="44" t="s">
        <v>53</v>
      </c>
      <c r="H76" s="34"/>
      <c r="I76" s="34"/>
      <c r="J76" s="112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7" t="str">
        <f>E7</f>
        <v>Oprava trati v úseku Český Těšín - Havířov 2.etapa</v>
      </c>
      <c r="F85" s="248"/>
      <c r="G85" s="248"/>
      <c r="H85" s="248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116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8" t="str">
        <f>E9</f>
        <v>SO 03 - 2.TK Albrechtice u Českého Těšína - Havířov, km 12,850 - 13,490</v>
      </c>
      <c r="F87" s="249"/>
      <c r="G87" s="249"/>
      <c r="H87" s="249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1"/>
      <c r="E89" s="31"/>
      <c r="F89" s="24" t="str">
        <f>F12</f>
        <v xml:space="preserve"> </v>
      </c>
      <c r="G89" s="31"/>
      <c r="H89" s="31"/>
      <c r="I89" s="26" t="s">
        <v>24</v>
      </c>
      <c r="J89" s="54" t="str">
        <f>IF(J12="","",J12)</f>
        <v>31. 1. 2023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26</v>
      </c>
      <c r="D91" s="31"/>
      <c r="E91" s="31"/>
      <c r="F91" s="24" t="str">
        <f>E15</f>
        <v>Správa železnic,s.o.,OŘ Ostrava,ST Ostrava</v>
      </c>
      <c r="G91" s="31"/>
      <c r="H91" s="31"/>
      <c r="I91" s="26" t="s">
        <v>34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32</v>
      </c>
      <c r="D92" s="31"/>
      <c r="E92" s="31"/>
      <c r="F92" s="24" t="str">
        <f>IF(E18="","",E18)</f>
        <v>Vyplň údaj</v>
      </c>
      <c r="G92" s="31"/>
      <c r="H92" s="31"/>
      <c r="I92" s="26" t="s">
        <v>36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3" t="s">
        <v>119</v>
      </c>
      <c r="D94" s="105"/>
      <c r="E94" s="105"/>
      <c r="F94" s="105"/>
      <c r="G94" s="105"/>
      <c r="H94" s="105"/>
      <c r="I94" s="105"/>
      <c r="J94" s="114" t="s">
        <v>120</v>
      </c>
      <c r="K94" s="105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5" t="s">
        <v>121</v>
      </c>
      <c r="D96" s="31"/>
      <c r="E96" s="31"/>
      <c r="F96" s="31"/>
      <c r="G96" s="31"/>
      <c r="H96" s="31"/>
      <c r="I96" s="31"/>
      <c r="J96" s="70">
        <f>J119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122</v>
      </c>
    </row>
    <row r="97" spans="1:31" s="9" customFormat="1" ht="24.95" customHeight="1">
      <c r="B97" s="116"/>
      <c r="D97" s="117" t="s">
        <v>123</v>
      </c>
      <c r="E97" s="118"/>
      <c r="F97" s="118"/>
      <c r="G97" s="118"/>
      <c r="H97" s="118"/>
      <c r="I97" s="118"/>
      <c r="J97" s="119">
        <f>J120</f>
        <v>0</v>
      </c>
      <c r="L97" s="116"/>
    </row>
    <row r="98" spans="1:31" s="10" customFormat="1" ht="19.899999999999999" customHeight="1">
      <c r="B98" s="120"/>
      <c r="D98" s="121" t="s">
        <v>124</v>
      </c>
      <c r="E98" s="122"/>
      <c r="F98" s="122"/>
      <c r="G98" s="122"/>
      <c r="H98" s="122"/>
      <c r="I98" s="122"/>
      <c r="J98" s="123">
        <f>J121</f>
        <v>0</v>
      </c>
      <c r="L98" s="120"/>
    </row>
    <row r="99" spans="1:31" s="10" customFormat="1" ht="14.85" customHeight="1">
      <c r="B99" s="120"/>
      <c r="D99" s="121" t="s">
        <v>289</v>
      </c>
      <c r="E99" s="122"/>
      <c r="F99" s="122"/>
      <c r="G99" s="122"/>
      <c r="H99" s="122"/>
      <c r="I99" s="122"/>
      <c r="J99" s="123">
        <f>J133</f>
        <v>0</v>
      </c>
      <c r="L99" s="120"/>
    </row>
    <row r="100" spans="1:31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126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47" t="str">
        <f>E7</f>
        <v>Oprava trati v úseku Český Těšín - Havířov 2.etapa</v>
      </c>
      <c r="F109" s="248"/>
      <c r="G109" s="248"/>
      <c r="H109" s="248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116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1"/>
      <c r="D111" s="31"/>
      <c r="E111" s="208" t="str">
        <f>E9</f>
        <v>SO 03 - 2.TK Albrechtice u Českého Těšína - Havířov, km 12,850 - 13,490</v>
      </c>
      <c r="F111" s="249"/>
      <c r="G111" s="249"/>
      <c r="H111" s="249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22</v>
      </c>
      <c r="D113" s="31"/>
      <c r="E113" s="31"/>
      <c r="F113" s="24" t="str">
        <f>F12</f>
        <v xml:space="preserve"> </v>
      </c>
      <c r="G113" s="31"/>
      <c r="H113" s="31"/>
      <c r="I113" s="26" t="s">
        <v>24</v>
      </c>
      <c r="J113" s="54" t="str">
        <f>IF(J12="","",J12)</f>
        <v>31. 1. 2023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26</v>
      </c>
      <c r="D115" s="31"/>
      <c r="E115" s="31"/>
      <c r="F115" s="24" t="str">
        <f>E15</f>
        <v>Správa železnic,s.o.,OŘ Ostrava,ST Ostrava</v>
      </c>
      <c r="G115" s="31"/>
      <c r="H115" s="31"/>
      <c r="I115" s="26" t="s">
        <v>34</v>
      </c>
      <c r="J115" s="29" t="str">
        <f>E21</f>
        <v xml:space="preserve"> 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32</v>
      </c>
      <c r="D116" s="31"/>
      <c r="E116" s="31"/>
      <c r="F116" s="24" t="str">
        <f>IF(E18="","",E18)</f>
        <v>Vyplň údaj</v>
      </c>
      <c r="G116" s="31"/>
      <c r="H116" s="31"/>
      <c r="I116" s="26" t="s">
        <v>36</v>
      </c>
      <c r="J116" s="29" t="str">
        <f>E24</f>
        <v xml:space="preserve"> 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24"/>
      <c r="B118" s="125"/>
      <c r="C118" s="126" t="s">
        <v>127</v>
      </c>
      <c r="D118" s="127" t="s">
        <v>63</v>
      </c>
      <c r="E118" s="127" t="s">
        <v>59</v>
      </c>
      <c r="F118" s="127" t="s">
        <v>60</v>
      </c>
      <c r="G118" s="127" t="s">
        <v>128</v>
      </c>
      <c r="H118" s="127" t="s">
        <v>129</v>
      </c>
      <c r="I118" s="127" t="s">
        <v>130</v>
      </c>
      <c r="J118" s="127" t="s">
        <v>120</v>
      </c>
      <c r="K118" s="128" t="s">
        <v>131</v>
      </c>
      <c r="L118" s="129"/>
      <c r="M118" s="61" t="s">
        <v>1</v>
      </c>
      <c r="N118" s="62" t="s">
        <v>42</v>
      </c>
      <c r="O118" s="62" t="s">
        <v>132</v>
      </c>
      <c r="P118" s="62" t="s">
        <v>133</v>
      </c>
      <c r="Q118" s="62" t="s">
        <v>134</v>
      </c>
      <c r="R118" s="62" t="s">
        <v>135</v>
      </c>
      <c r="S118" s="62" t="s">
        <v>136</v>
      </c>
      <c r="T118" s="63" t="s">
        <v>137</v>
      </c>
      <c r="U118" s="124"/>
      <c r="V118" s="124"/>
      <c r="W118" s="124"/>
      <c r="X118" s="124"/>
      <c r="Y118" s="124"/>
      <c r="Z118" s="124"/>
      <c r="AA118" s="124"/>
      <c r="AB118" s="124"/>
      <c r="AC118" s="124"/>
      <c r="AD118" s="124"/>
      <c r="AE118" s="124"/>
    </row>
    <row r="119" spans="1:65" s="2" customFormat="1" ht="22.9" customHeight="1">
      <c r="A119" s="31"/>
      <c r="B119" s="32"/>
      <c r="C119" s="68" t="s">
        <v>138</v>
      </c>
      <c r="D119" s="31"/>
      <c r="E119" s="31"/>
      <c r="F119" s="31"/>
      <c r="G119" s="31"/>
      <c r="H119" s="31"/>
      <c r="I119" s="31"/>
      <c r="J119" s="130">
        <f>BK119</f>
        <v>0</v>
      </c>
      <c r="K119" s="31"/>
      <c r="L119" s="32"/>
      <c r="M119" s="64"/>
      <c r="N119" s="55"/>
      <c r="O119" s="65"/>
      <c r="P119" s="131">
        <f>P120</f>
        <v>0</v>
      </c>
      <c r="Q119" s="65"/>
      <c r="R119" s="131">
        <f>R120</f>
        <v>1340.8899999999999</v>
      </c>
      <c r="S119" s="65"/>
      <c r="T119" s="132">
        <f>T120</f>
        <v>676.30000000000007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6" t="s">
        <v>77</v>
      </c>
      <c r="AU119" s="16" t="s">
        <v>122</v>
      </c>
      <c r="BK119" s="133">
        <f>BK120</f>
        <v>0</v>
      </c>
    </row>
    <row r="120" spans="1:65" s="12" customFormat="1" ht="25.9" customHeight="1">
      <c r="B120" s="134"/>
      <c r="D120" s="135" t="s">
        <v>77</v>
      </c>
      <c r="E120" s="136" t="s">
        <v>139</v>
      </c>
      <c r="F120" s="136" t="s">
        <v>140</v>
      </c>
      <c r="I120" s="137"/>
      <c r="J120" s="138">
        <f>BK120</f>
        <v>0</v>
      </c>
      <c r="L120" s="134"/>
      <c r="M120" s="139"/>
      <c r="N120" s="140"/>
      <c r="O120" s="140"/>
      <c r="P120" s="141">
        <f>P121</f>
        <v>0</v>
      </c>
      <c r="Q120" s="140"/>
      <c r="R120" s="141">
        <f>R121</f>
        <v>1340.8899999999999</v>
      </c>
      <c r="S120" s="140"/>
      <c r="T120" s="142">
        <f>T121</f>
        <v>676.30000000000007</v>
      </c>
      <c r="AR120" s="135" t="s">
        <v>85</v>
      </c>
      <c r="AT120" s="143" t="s">
        <v>77</v>
      </c>
      <c r="AU120" s="143" t="s">
        <v>78</v>
      </c>
      <c r="AY120" s="135" t="s">
        <v>141</v>
      </c>
      <c r="BK120" s="144">
        <f>BK121</f>
        <v>0</v>
      </c>
    </row>
    <row r="121" spans="1:65" s="12" customFormat="1" ht="22.9" customHeight="1">
      <c r="B121" s="134"/>
      <c r="D121" s="135" t="s">
        <v>77</v>
      </c>
      <c r="E121" s="145" t="s">
        <v>142</v>
      </c>
      <c r="F121" s="145" t="s">
        <v>143</v>
      </c>
      <c r="I121" s="137"/>
      <c r="J121" s="146">
        <f>BK121</f>
        <v>0</v>
      </c>
      <c r="L121" s="134"/>
      <c r="M121" s="139"/>
      <c r="N121" s="140"/>
      <c r="O121" s="140"/>
      <c r="P121" s="141">
        <f>P122+SUM(P123:P133)</f>
        <v>0</v>
      </c>
      <c r="Q121" s="140"/>
      <c r="R121" s="141">
        <f>R122+SUM(R123:R133)</f>
        <v>1340.8899999999999</v>
      </c>
      <c r="S121" s="140"/>
      <c r="T121" s="142">
        <f>T122+SUM(T123:T133)</f>
        <v>676.30000000000007</v>
      </c>
      <c r="AR121" s="135" t="s">
        <v>85</v>
      </c>
      <c r="AT121" s="143" t="s">
        <v>77</v>
      </c>
      <c r="AU121" s="143" t="s">
        <v>85</v>
      </c>
      <c r="AY121" s="135" t="s">
        <v>141</v>
      </c>
      <c r="BK121" s="144">
        <f>BK122+SUM(BK123:BK133)</f>
        <v>0</v>
      </c>
    </row>
    <row r="122" spans="1:65" s="2" customFormat="1" ht="101.25" customHeight="1">
      <c r="A122" s="31"/>
      <c r="B122" s="147"/>
      <c r="C122" s="148" t="s">
        <v>85</v>
      </c>
      <c r="D122" s="148" t="s">
        <v>144</v>
      </c>
      <c r="E122" s="149" t="s">
        <v>145</v>
      </c>
      <c r="F122" s="150" t="s">
        <v>146</v>
      </c>
      <c r="G122" s="151" t="s">
        <v>147</v>
      </c>
      <c r="H122" s="152">
        <v>0.64</v>
      </c>
      <c r="I122" s="153"/>
      <c r="J122" s="154">
        <f>ROUND(I122*H122,2)</f>
        <v>0</v>
      </c>
      <c r="K122" s="150" t="s">
        <v>148</v>
      </c>
      <c r="L122" s="32"/>
      <c r="M122" s="155" t="s">
        <v>1</v>
      </c>
      <c r="N122" s="156" t="s">
        <v>43</v>
      </c>
      <c r="O122" s="57"/>
      <c r="P122" s="157">
        <f>O122*H122</f>
        <v>0</v>
      </c>
      <c r="Q122" s="157">
        <v>0</v>
      </c>
      <c r="R122" s="157">
        <f>Q122*H122</f>
        <v>0</v>
      </c>
      <c r="S122" s="157">
        <v>0</v>
      </c>
      <c r="T122" s="158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9" t="s">
        <v>149</v>
      </c>
      <c r="AT122" s="159" t="s">
        <v>144</v>
      </c>
      <c r="AU122" s="159" t="s">
        <v>87</v>
      </c>
      <c r="AY122" s="16" t="s">
        <v>141</v>
      </c>
      <c r="BE122" s="160">
        <f>IF(N122="základní",J122,0)</f>
        <v>0</v>
      </c>
      <c r="BF122" s="160">
        <f>IF(N122="snížená",J122,0)</f>
        <v>0</v>
      </c>
      <c r="BG122" s="160">
        <f>IF(N122="zákl. přenesená",J122,0)</f>
        <v>0</v>
      </c>
      <c r="BH122" s="160">
        <f>IF(N122="sníž. přenesená",J122,0)</f>
        <v>0</v>
      </c>
      <c r="BI122" s="160">
        <f>IF(N122="nulová",J122,0)</f>
        <v>0</v>
      </c>
      <c r="BJ122" s="16" t="s">
        <v>85</v>
      </c>
      <c r="BK122" s="160">
        <f>ROUND(I122*H122,2)</f>
        <v>0</v>
      </c>
      <c r="BL122" s="16" t="s">
        <v>149</v>
      </c>
      <c r="BM122" s="159" t="s">
        <v>290</v>
      </c>
    </row>
    <row r="123" spans="1:65" s="2" customFormat="1" ht="37.9" customHeight="1">
      <c r="A123" s="31"/>
      <c r="B123" s="147"/>
      <c r="C123" s="148" t="s">
        <v>87</v>
      </c>
      <c r="D123" s="148" t="s">
        <v>144</v>
      </c>
      <c r="E123" s="149" t="s">
        <v>161</v>
      </c>
      <c r="F123" s="150" t="s">
        <v>162</v>
      </c>
      <c r="G123" s="151" t="s">
        <v>163</v>
      </c>
      <c r="H123" s="152">
        <v>359.1</v>
      </c>
      <c r="I123" s="153"/>
      <c r="J123" s="154">
        <f>ROUND(I123*H123,2)</f>
        <v>0</v>
      </c>
      <c r="K123" s="150" t="s">
        <v>148</v>
      </c>
      <c r="L123" s="32"/>
      <c r="M123" s="155" t="s">
        <v>1</v>
      </c>
      <c r="N123" s="156" t="s">
        <v>43</v>
      </c>
      <c r="O123" s="57"/>
      <c r="P123" s="157">
        <f>O123*H123</f>
        <v>0</v>
      </c>
      <c r="Q123" s="157">
        <v>1.7</v>
      </c>
      <c r="R123" s="157">
        <f>Q123*H123</f>
        <v>610.47</v>
      </c>
      <c r="S123" s="157">
        <v>1.8</v>
      </c>
      <c r="T123" s="158">
        <f>S123*H123</f>
        <v>646.38000000000011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9" t="s">
        <v>149</v>
      </c>
      <c r="AT123" s="159" t="s">
        <v>144</v>
      </c>
      <c r="AU123" s="159" t="s">
        <v>87</v>
      </c>
      <c r="AY123" s="16" t="s">
        <v>141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6" t="s">
        <v>85</v>
      </c>
      <c r="BK123" s="160">
        <f>ROUND(I123*H123,2)</f>
        <v>0</v>
      </c>
      <c r="BL123" s="16" t="s">
        <v>149</v>
      </c>
      <c r="BM123" s="159" t="s">
        <v>291</v>
      </c>
    </row>
    <row r="124" spans="1:65" s="2" customFormat="1" ht="33" customHeight="1">
      <c r="A124" s="31"/>
      <c r="B124" s="147"/>
      <c r="C124" s="148" t="s">
        <v>100</v>
      </c>
      <c r="D124" s="148" t="s">
        <v>144</v>
      </c>
      <c r="E124" s="149" t="s">
        <v>165</v>
      </c>
      <c r="F124" s="150" t="s">
        <v>166</v>
      </c>
      <c r="G124" s="151" t="s">
        <v>147</v>
      </c>
      <c r="H124" s="152">
        <v>0.7</v>
      </c>
      <c r="I124" s="153"/>
      <c r="J124" s="154">
        <f>ROUND(I124*H124,2)</f>
        <v>0</v>
      </c>
      <c r="K124" s="150" t="s">
        <v>148</v>
      </c>
      <c r="L124" s="32"/>
      <c r="M124" s="155" t="s">
        <v>1</v>
      </c>
      <c r="N124" s="156" t="s">
        <v>43</v>
      </c>
      <c r="O124" s="57"/>
      <c r="P124" s="157">
        <f>O124*H124</f>
        <v>0</v>
      </c>
      <c r="Q124" s="157">
        <v>0</v>
      </c>
      <c r="R124" s="157">
        <f>Q124*H124</f>
        <v>0</v>
      </c>
      <c r="S124" s="157">
        <v>0</v>
      </c>
      <c r="T124" s="158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9" t="s">
        <v>149</v>
      </c>
      <c r="AT124" s="159" t="s">
        <v>144</v>
      </c>
      <c r="AU124" s="159" t="s">
        <v>87</v>
      </c>
      <c r="AY124" s="16" t="s">
        <v>141</v>
      </c>
      <c r="BE124" s="160">
        <f>IF(N124="základní",J124,0)</f>
        <v>0</v>
      </c>
      <c r="BF124" s="160">
        <f>IF(N124="snížená",J124,0)</f>
        <v>0</v>
      </c>
      <c r="BG124" s="160">
        <f>IF(N124="zákl. přenesená",J124,0)</f>
        <v>0</v>
      </c>
      <c r="BH124" s="160">
        <f>IF(N124="sníž. přenesená",J124,0)</f>
        <v>0</v>
      </c>
      <c r="BI124" s="160">
        <f>IF(N124="nulová",J124,0)</f>
        <v>0</v>
      </c>
      <c r="BJ124" s="16" t="s">
        <v>85</v>
      </c>
      <c r="BK124" s="160">
        <f>ROUND(I124*H124,2)</f>
        <v>0</v>
      </c>
      <c r="BL124" s="16" t="s">
        <v>149</v>
      </c>
      <c r="BM124" s="159" t="s">
        <v>292</v>
      </c>
    </row>
    <row r="125" spans="1:65" s="2" customFormat="1" ht="19.5">
      <c r="A125" s="31"/>
      <c r="B125" s="32"/>
      <c r="C125" s="31"/>
      <c r="D125" s="172" t="s">
        <v>168</v>
      </c>
      <c r="E125" s="31"/>
      <c r="F125" s="188" t="s">
        <v>169</v>
      </c>
      <c r="G125" s="31"/>
      <c r="H125" s="31"/>
      <c r="I125" s="189"/>
      <c r="J125" s="31"/>
      <c r="K125" s="31"/>
      <c r="L125" s="32"/>
      <c r="M125" s="190"/>
      <c r="N125" s="191"/>
      <c r="O125" s="57"/>
      <c r="P125" s="57"/>
      <c r="Q125" s="57"/>
      <c r="R125" s="57"/>
      <c r="S125" s="57"/>
      <c r="T125" s="58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6" t="s">
        <v>168</v>
      </c>
      <c r="AU125" s="16" t="s">
        <v>87</v>
      </c>
    </row>
    <row r="126" spans="1:65" s="2" customFormat="1" ht="90" customHeight="1">
      <c r="A126" s="31"/>
      <c r="B126" s="147"/>
      <c r="C126" s="148" t="s">
        <v>149</v>
      </c>
      <c r="D126" s="148" t="s">
        <v>144</v>
      </c>
      <c r="E126" s="149" t="s">
        <v>293</v>
      </c>
      <c r="F126" s="150" t="s">
        <v>294</v>
      </c>
      <c r="G126" s="151" t="s">
        <v>163</v>
      </c>
      <c r="H126" s="152">
        <v>18.7</v>
      </c>
      <c r="I126" s="153"/>
      <c r="J126" s="154">
        <f>ROUND(I126*H126,2)</f>
        <v>0</v>
      </c>
      <c r="K126" s="150" t="s">
        <v>148</v>
      </c>
      <c r="L126" s="32"/>
      <c r="M126" s="155" t="s">
        <v>1</v>
      </c>
      <c r="N126" s="156" t="s">
        <v>43</v>
      </c>
      <c r="O126" s="57"/>
      <c r="P126" s="157">
        <f>O126*H126</f>
        <v>0</v>
      </c>
      <c r="Q126" s="157">
        <v>1.7</v>
      </c>
      <c r="R126" s="157">
        <f>Q126*H126</f>
        <v>31.79</v>
      </c>
      <c r="S126" s="157">
        <v>1.6</v>
      </c>
      <c r="T126" s="158">
        <f>S126*H126</f>
        <v>29.92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9" t="s">
        <v>149</v>
      </c>
      <c r="AT126" s="159" t="s">
        <v>144</v>
      </c>
      <c r="AU126" s="159" t="s">
        <v>87</v>
      </c>
      <c r="AY126" s="16" t="s">
        <v>141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16" t="s">
        <v>85</v>
      </c>
      <c r="BK126" s="160">
        <f>ROUND(I126*H126,2)</f>
        <v>0</v>
      </c>
      <c r="BL126" s="16" t="s">
        <v>149</v>
      </c>
      <c r="BM126" s="159" t="s">
        <v>295</v>
      </c>
    </row>
    <row r="127" spans="1:65" s="2" customFormat="1" ht="19.5">
      <c r="A127" s="31"/>
      <c r="B127" s="32"/>
      <c r="C127" s="31"/>
      <c r="D127" s="172" t="s">
        <v>168</v>
      </c>
      <c r="E127" s="31"/>
      <c r="F127" s="188" t="s">
        <v>296</v>
      </c>
      <c r="G127" s="31"/>
      <c r="H127" s="31"/>
      <c r="I127" s="189"/>
      <c r="J127" s="31"/>
      <c r="K127" s="31"/>
      <c r="L127" s="32"/>
      <c r="M127" s="190"/>
      <c r="N127" s="191"/>
      <c r="O127" s="57"/>
      <c r="P127" s="57"/>
      <c r="Q127" s="57"/>
      <c r="R127" s="57"/>
      <c r="S127" s="57"/>
      <c r="T127" s="58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168</v>
      </c>
      <c r="AU127" s="16" t="s">
        <v>87</v>
      </c>
    </row>
    <row r="128" spans="1:65" s="2" customFormat="1" ht="16.5" customHeight="1">
      <c r="A128" s="31"/>
      <c r="B128" s="147"/>
      <c r="C128" s="161" t="s">
        <v>142</v>
      </c>
      <c r="D128" s="161" t="s">
        <v>151</v>
      </c>
      <c r="E128" s="162" t="s">
        <v>152</v>
      </c>
      <c r="F128" s="163" t="s">
        <v>153</v>
      </c>
      <c r="G128" s="164" t="s">
        <v>154</v>
      </c>
      <c r="H128" s="165">
        <v>698.63</v>
      </c>
      <c r="I128" s="166"/>
      <c r="J128" s="167">
        <f>ROUND(I128*H128,2)</f>
        <v>0</v>
      </c>
      <c r="K128" s="163" t="s">
        <v>148</v>
      </c>
      <c r="L128" s="168"/>
      <c r="M128" s="169" t="s">
        <v>1</v>
      </c>
      <c r="N128" s="170" t="s">
        <v>43</v>
      </c>
      <c r="O128" s="57"/>
      <c r="P128" s="157">
        <f>O128*H128</f>
        <v>0</v>
      </c>
      <c r="Q128" s="157">
        <v>1</v>
      </c>
      <c r="R128" s="157">
        <f>Q128*H128</f>
        <v>698.63</v>
      </c>
      <c r="S128" s="157">
        <v>0</v>
      </c>
      <c r="T128" s="158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9" t="s">
        <v>155</v>
      </c>
      <c r="AT128" s="159" t="s">
        <v>151</v>
      </c>
      <c r="AU128" s="159" t="s">
        <v>87</v>
      </c>
      <c r="AY128" s="16" t="s">
        <v>141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6" t="s">
        <v>85</v>
      </c>
      <c r="BK128" s="160">
        <f>ROUND(I128*H128,2)</f>
        <v>0</v>
      </c>
      <c r="BL128" s="16" t="s">
        <v>149</v>
      </c>
      <c r="BM128" s="159" t="s">
        <v>297</v>
      </c>
    </row>
    <row r="129" spans="1:65" s="13" customFormat="1" ht="11.25">
      <c r="B129" s="171"/>
      <c r="D129" s="172" t="s">
        <v>157</v>
      </c>
      <c r="E129" s="173" t="s">
        <v>1</v>
      </c>
      <c r="F129" s="174" t="s">
        <v>298</v>
      </c>
      <c r="H129" s="175">
        <v>31.79</v>
      </c>
      <c r="I129" s="176"/>
      <c r="L129" s="171"/>
      <c r="M129" s="177"/>
      <c r="N129" s="178"/>
      <c r="O129" s="178"/>
      <c r="P129" s="178"/>
      <c r="Q129" s="178"/>
      <c r="R129" s="178"/>
      <c r="S129" s="178"/>
      <c r="T129" s="179"/>
      <c r="AT129" s="173" t="s">
        <v>157</v>
      </c>
      <c r="AU129" s="173" t="s">
        <v>87</v>
      </c>
      <c r="AV129" s="13" t="s">
        <v>87</v>
      </c>
      <c r="AW129" s="13" t="s">
        <v>35</v>
      </c>
      <c r="AX129" s="13" t="s">
        <v>78</v>
      </c>
      <c r="AY129" s="173" t="s">
        <v>141</v>
      </c>
    </row>
    <row r="130" spans="1:65" s="13" customFormat="1" ht="11.25">
      <c r="B130" s="171"/>
      <c r="D130" s="172" t="s">
        <v>157</v>
      </c>
      <c r="E130" s="173" t="s">
        <v>1</v>
      </c>
      <c r="F130" s="174" t="s">
        <v>299</v>
      </c>
      <c r="H130" s="175">
        <v>610.74</v>
      </c>
      <c r="I130" s="176"/>
      <c r="L130" s="171"/>
      <c r="M130" s="177"/>
      <c r="N130" s="178"/>
      <c r="O130" s="178"/>
      <c r="P130" s="178"/>
      <c r="Q130" s="178"/>
      <c r="R130" s="178"/>
      <c r="S130" s="178"/>
      <c r="T130" s="179"/>
      <c r="AT130" s="173" t="s">
        <v>157</v>
      </c>
      <c r="AU130" s="173" t="s">
        <v>87</v>
      </c>
      <c r="AV130" s="13" t="s">
        <v>87</v>
      </c>
      <c r="AW130" s="13" t="s">
        <v>35</v>
      </c>
      <c r="AX130" s="13" t="s">
        <v>78</v>
      </c>
      <c r="AY130" s="173" t="s">
        <v>141</v>
      </c>
    </row>
    <row r="131" spans="1:65" s="13" customFormat="1" ht="11.25">
      <c r="B131" s="171"/>
      <c r="D131" s="172" t="s">
        <v>157</v>
      </c>
      <c r="E131" s="173" t="s">
        <v>1</v>
      </c>
      <c r="F131" s="174" t="s">
        <v>242</v>
      </c>
      <c r="H131" s="175">
        <v>56.1</v>
      </c>
      <c r="I131" s="176"/>
      <c r="L131" s="171"/>
      <c r="M131" s="177"/>
      <c r="N131" s="178"/>
      <c r="O131" s="178"/>
      <c r="P131" s="178"/>
      <c r="Q131" s="178"/>
      <c r="R131" s="178"/>
      <c r="S131" s="178"/>
      <c r="T131" s="179"/>
      <c r="AT131" s="173" t="s">
        <v>157</v>
      </c>
      <c r="AU131" s="173" t="s">
        <v>87</v>
      </c>
      <c r="AV131" s="13" t="s">
        <v>87</v>
      </c>
      <c r="AW131" s="13" t="s">
        <v>35</v>
      </c>
      <c r="AX131" s="13" t="s">
        <v>78</v>
      </c>
      <c r="AY131" s="173" t="s">
        <v>141</v>
      </c>
    </row>
    <row r="132" spans="1:65" s="14" customFormat="1" ht="11.25">
      <c r="B132" s="180"/>
      <c r="D132" s="172" t="s">
        <v>157</v>
      </c>
      <c r="E132" s="181" t="s">
        <v>1</v>
      </c>
      <c r="F132" s="182" t="s">
        <v>160</v>
      </c>
      <c r="H132" s="183">
        <v>698.63</v>
      </c>
      <c r="I132" s="184"/>
      <c r="L132" s="180"/>
      <c r="M132" s="185"/>
      <c r="N132" s="186"/>
      <c r="O132" s="186"/>
      <c r="P132" s="186"/>
      <c r="Q132" s="186"/>
      <c r="R132" s="186"/>
      <c r="S132" s="186"/>
      <c r="T132" s="187"/>
      <c r="AT132" s="181" t="s">
        <v>157</v>
      </c>
      <c r="AU132" s="181" t="s">
        <v>87</v>
      </c>
      <c r="AV132" s="14" t="s">
        <v>149</v>
      </c>
      <c r="AW132" s="14" t="s">
        <v>35</v>
      </c>
      <c r="AX132" s="14" t="s">
        <v>85</v>
      </c>
      <c r="AY132" s="181" t="s">
        <v>141</v>
      </c>
    </row>
    <row r="133" spans="1:65" s="12" customFormat="1" ht="20.85" customHeight="1">
      <c r="B133" s="134"/>
      <c r="D133" s="135" t="s">
        <v>77</v>
      </c>
      <c r="E133" s="145" t="s">
        <v>173</v>
      </c>
      <c r="F133" s="145" t="s">
        <v>174</v>
      </c>
      <c r="I133" s="137"/>
      <c r="J133" s="146">
        <f>BK133</f>
        <v>0</v>
      </c>
      <c r="L133" s="134"/>
      <c r="M133" s="139"/>
      <c r="N133" s="140"/>
      <c r="O133" s="140"/>
      <c r="P133" s="141">
        <f>SUM(P134:P143)</f>
        <v>0</v>
      </c>
      <c r="Q133" s="140"/>
      <c r="R133" s="141">
        <f>SUM(R134:R143)</f>
        <v>0</v>
      </c>
      <c r="S133" s="140"/>
      <c r="T133" s="142">
        <f>SUM(T134:T143)</f>
        <v>0</v>
      </c>
      <c r="AR133" s="135" t="s">
        <v>149</v>
      </c>
      <c r="AT133" s="143" t="s">
        <v>77</v>
      </c>
      <c r="AU133" s="143" t="s">
        <v>87</v>
      </c>
      <c r="AY133" s="135" t="s">
        <v>141</v>
      </c>
      <c r="BK133" s="144">
        <f>SUM(BK134:BK143)</f>
        <v>0</v>
      </c>
    </row>
    <row r="134" spans="1:65" s="2" customFormat="1" ht="66.75" customHeight="1">
      <c r="A134" s="31"/>
      <c r="B134" s="147"/>
      <c r="C134" s="148" t="s">
        <v>175</v>
      </c>
      <c r="D134" s="148" t="s">
        <v>144</v>
      </c>
      <c r="E134" s="149" t="s">
        <v>170</v>
      </c>
      <c r="F134" s="150" t="s">
        <v>171</v>
      </c>
      <c r="G134" s="151" t="s">
        <v>147</v>
      </c>
      <c r="H134" s="152">
        <v>0.7</v>
      </c>
      <c r="I134" s="153"/>
      <c r="J134" s="154">
        <f>ROUND(I134*H134,2)</f>
        <v>0</v>
      </c>
      <c r="K134" s="150" t="s">
        <v>148</v>
      </c>
      <c r="L134" s="32"/>
      <c r="M134" s="155" t="s">
        <v>1</v>
      </c>
      <c r="N134" s="156" t="s">
        <v>43</v>
      </c>
      <c r="O134" s="57"/>
      <c r="P134" s="157">
        <f>O134*H134</f>
        <v>0</v>
      </c>
      <c r="Q134" s="157">
        <v>0</v>
      </c>
      <c r="R134" s="157">
        <f>Q134*H134</f>
        <v>0</v>
      </c>
      <c r="S134" s="157">
        <v>0</v>
      </c>
      <c r="T134" s="15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9" t="s">
        <v>149</v>
      </c>
      <c r="AT134" s="159" t="s">
        <v>144</v>
      </c>
      <c r="AU134" s="159" t="s">
        <v>100</v>
      </c>
      <c r="AY134" s="16" t="s">
        <v>141</v>
      </c>
      <c r="BE134" s="160">
        <f>IF(N134="základní",J134,0)</f>
        <v>0</v>
      </c>
      <c r="BF134" s="160">
        <f>IF(N134="snížená",J134,0)</f>
        <v>0</v>
      </c>
      <c r="BG134" s="160">
        <f>IF(N134="zákl. přenesená",J134,0)</f>
        <v>0</v>
      </c>
      <c r="BH134" s="160">
        <f>IF(N134="sníž. přenesená",J134,0)</f>
        <v>0</v>
      </c>
      <c r="BI134" s="160">
        <f>IF(N134="nulová",J134,0)</f>
        <v>0</v>
      </c>
      <c r="BJ134" s="16" t="s">
        <v>85</v>
      </c>
      <c r="BK134" s="160">
        <f>ROUND(I134*H134,2)</f>
        <v>0</v>
      </c>
      <c r="BL134" s="16" t="s">
        <v>149</v>
      </c>
      <c r="BM134" s="159" t="s">
        <v>300</v>
      </c>
    </row>
    <row r="135" spans="1:65" s="2" customFormat="1" ht="19.5">
      <c r="A135" s="31"/>
      <c r="B135" s="32"/>
      <c r="C135" s="31"/>
      <c r="D135" s="172" t="s">
        <v>168</v>
      </c>
      <c r="E135" s="31"/>
      <c r="F135" s="188" t="s">
        <v>169</v>
      </c>
      <c r="G135" s="31"/>
      <c r="H135" s="31"/>
      <c r="I135" s="189"/>
      <c r="J135" s="31"/>
      <c r="K135" s="31"/>
      <c r="L135" s="32"/>
      <c r="M135" s="190"/>
      <c r="N135" s="191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168</v>
      </c>
      <c r="AU135" s="16" t="s">
        <v>100</v>
      </c>
    </row>
    <row r="136" spans="1:65" s="2" customFormat="1" ht="16.5" customHeight="1">
      <c r="A136" s="31"/>
      <c r="B136" s="147"/>
      <c r="C136" s="148" t="s">
        <v>181</v>
      </c>
      <c r="D136" s="148" t="s">
        <v>144</v>
      </c>
      <c r="E136" s="149" t="s">
        <v>176</v>
      </c>
      <c r="F136" s="150" t="s">
        <v>177</v>
      </c>
      <c r="G136" s="151" t="s">
        <v>178</v>
      </c>
      <c r="H136" s="152">
        <v>26</v>
      </c>
      <c r="I136" s="153"/>
      <c r="J136" s="154">
        <f>ROUND(I136*H136,2)</f>
        <v>0</v>
      </c>
      <c r="K136" s="150" t="s">
        <v>148</v>
      </c>
      <c r="L136" s="32"/>
      <c r="M136" s="155" t="s">
        <v>1</v>
      </c>
      <c r="N136" s="156" t="s">
        <v>43</v>
      </c>
      <c r="O136" s="57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9" t="s">
        <v>179</v>
      </c>
      <c r="AT136" s="159" t="s">
        <v>144</v>
      </c>
      <c r="AU136" s="159" t="s">
        <v>100</v>
      </c>
      <c r="AY136" s="16" t="s">
        <v>141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16" t="s">
        <v>85</v>
      </c>
      <c r="BK136" s="160">
        <f>ROUND(I136*H136,2)</f>
        <v>0</v>
      </c>
      <c r="BL136" s="16" t="s">
        <v>179</v>
      </c>
      <c r="BM136" s="159" t="s">
        <v>301</v>
      </c>
    </row>
    <row r="137" spans="1:65" s="2" customFormat="1" ht="33" customHeight="1">
      <c r="A137" s="31"/>
      <c r="B137" s="147"/>
      <c r="C137" s="148" t="s">
        <v>155</v>
      </c>
      <c r="D137" s="148" t="s">
        <v>144</v>
      </c>
      <c r="E137" s="149" t="s">
        <v>182</v>
      </c>
      <c r="F137" s="150" t="s">
        <v>183</v>
      </c>
      <c r="G137" s="151" t="s">
        <v>178</v>
      </c>
      <c r="H137" s="152">
        <v>26</v>
      </c>
      <c r="I137" s="153"/>
      <c r="J137" s="154">
        <f>ROUND(I137*H137,2)</f>
        <v>0</v>
      </c>
      <c r="K137" s="150" t="s">
        <v>148</v>
      </c>
      <c r="L137" s="32"/>
      <c r="M137" s="155" t="s">
        <v>1</v>
      </c>
      <c r="N137" s="156" t="s">
        <v>43</v>
      </c>
      <c r="O137" s="57"/>
      <c r="P137" s="157">
        <f>O137*H137</f>
        <v>0</v>
      </c>
      <c r="Q137" s="157">
        <v>0</v>
      </c>
      <c r="R137" s="157">
        <f>Q137*H137</f>
        <v>0</v>
      </c>
      <c r="S137" s="157">
        <v>0</v>
      </c>
      <c r="T137" s="15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9" t="s">
        <v>179</v>
      </c>
      <c r="AT137" s="159" t="s">
        <v>144</v>
      </c>
      <c r="AU137" s="159" t="s">
        <v>100</v>
      </c>
      <c r="AY137" s="16" t="s">
        <v>141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16" t="s">
        <v>85</v>
      </c>
      <c r="BK137" s="160">
        <f>ROUND(I137*H137,2)</f>
        <v>0</v>
      </c>
      <c r="BL137" s="16" t="s">
        <v>179</v>
      </c>
      <c r="BM137" s="159" t="s">
        <v>302</v>
      </c>
    </row>
    <row r="138" spans="1:65" s="2" customFormat="1" ht="78" customHeight="1">
      <c r="A138" s="31"/>
      <c r="B138" s="147"/>
      <c r="C138" s="148" t="s">
        <v>188</v>
      </c>
      <c r="D138" s="148" t="s">
        <v>144</v>
      </c>
      <c r="E138" s="149" t="s">
        <v>193</v>
      </c>
      <c r="F138" s="150" t="s">
        <v>194</v>
      </c>
      <c r="G138" s="151" t="s">
        <v>154</v>
      </c>
      <c r="H138" s="152">
        <v>646.38</v>
      </c>
      <c r="I138" s="153"/>
      <c r="J138" s="154">
        <f>ROUND(I138*H138,2)</f>
        <v>0</v>
      </c>
      <c r="K138" s="150" t="s">
        <v>148</v>
      </c>
      <c r="L138" s="32"/>
      <c r="M138" s="155" t="s">
        <v>1</v>
      </c>
      <c r="N138" s="156" t="s">
        <v>43</v>
      </c>
      <c r="O138" s="57"/>
      <c r="P138" s="157">
        <f>O138*H138</f>
        <v>0</v>
      </c>
      <c r="Q138" s="157">
        <v>0</v>
      </c>
      <c r="R138" s="157">
        <f>Q138*H138</f>
        <v>0</v>
      </c>
      <c r="S138" s="157">
        <v>0</v>
      </c>
      <c r="T138" s="158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9" t="s">
        <v>179</v>
      </c>
      <c r="AT138" s="159" t="s">
        <v>144</v>
      </c>
      <c r="AU138" s="159" t="s">
        <v>100</v>
      </c>
      <c r="AY138" s="16" t="s">
        <v>141</v>
      </c>
      <c r="BE138" s="160">
        <f>IF(N138="základní",J138,0)</f>
        <v>0</v>
      </c>
      <c r="BF138" s="160">
        <f>IF(N138="snížená",J138,0)</f>
        <v>0</v>
      </c>
      <c r="BG138" s="160">
        <f>IF(N138="zákl. přenesená",J138,0)</f>
        <v>0</v>
      </c>
      <c r="BH138" s="160">
        <f>IF(N138="sníž. přenesená",J138,0)</f>
        <v>0</v>
      </c>
      <c r="BI138" s="160">
        <f>IF(N138="nulová",J138,0)</f>
        <v>0</v>
      </c>
      <c r="BJ138" s="16" t="s">
        <v>85</v>
      </c>
      <c r="BK138" s="160">
        <f>ROUND(I138*H138,2)</f>
        <v>0</v>
      </c>
      <c r="BL138" s="16" t="s">
        <v>179</v>
      </c>
      <c r="BM138" s="159" t="s">
        <v>303</v>
      </c>
    </row>
    <row r="139" spans="1:65" s="2" customFormat="1" ht="19.5">
      <c r="A139" s="31"/>
      <c r="B139" s="32"/>
      <c r="C139" s="31"/>
      <c r="D139" s="172" t="s">
        <v>168</v>
      </c>
      <c r="E139" s="31"/>
      <c r="F139" s="188" t="s">
        <v>247</v>
      </c>
      <c r="G139" s="31"/>
      <c r="H139" s="31"/>
      <c r="I139" s="189"/>
      <c r="J139" s="31"/>
      <c r="K139" s="31"/>
      <c r="L139" s="32"/>
      <c r="M139" s="190"/>
      <c r="N139" s="191"/>
      <c r="O139" s="57"/>
      <c r="P139" s="57"/>
      <c r="Q139" s="57"/>
      <c r="R139" s="57"/>
      <c r="S139" s="57"/>
      <c r="T139" s="58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168</v>
      </c>
      <c r="AU139" s="16" t="s">
        <v>100</v>
      </c>
    </row>
    <row r="140" spans="1:65" s="13" customFormat="1" ht="11.25">
      <c r="B140" s="171"/>
      <c r="D140" s="172" t="s">
        <v>157</v>
      </c>
      <c r="E140" s="173" t="s">
        <v>1</v>
      </c>
      <c r="F140" s="174" t="s">
        <v>304</v>
      </c>
      <c r="H140" s="175">
        <v>646.38</v>
      </c>
      <c r="I140" s="176"/>
      <c r="L140" s="171"/>
      <c r="M140" s="177"/>
      <c r="N140" s="178"/>
      <c r="O140" s="178"/>
      <c r="P140" s="178"/>
      <c r="Q140" s="178"/>
      <c r="R140" s="178"/>
      <c r="S140" s="178"/>
      <c r="T140" s="179"/>
      <c r="AT140" s="173" t="s">
        <v>157</v>
      </c>
      <c r="AU140" s="173" t="s">
        <v>100</v>
      </c>
      <c r="AV140" s="13" t="s">
        <v>87</v>
      </c>
      <c r="AW140" s="13" t="s">
        <v>35</v>
      </c>
      <c r="AX140" s="13" t="s">
        <v>85</v>
      </c>
      <c r="AY140" s="173" t="s">
        <v>141</v>
      </c>
    </row>
    <row r="141" spans="1:65" s="2" customFormat="1" ht="78" customHeight="1">
      <c r="A141" s="31"/>
      <c r="B141" s="147"/>
      <c r="C141" s="148" t="s">
        <v>192</v>
      </c>
      <c r="D141" s="148" t="s">
        <v>144</v>
      </c>
      <c r="E141" s="149" t="s">
        <v>305</v>
      </c>
      <c r="F141" s="150" t="s">
        <v>306</v>
      </c>
      <c r="G141" s="151" t="s">
        <v>154</v>
      </c>
      <c r="H141" s="152">
        <v>698.63</v>
      </c>
      <c r="I141" s="153"/>
      <c r="J141" s="154">
        <f>ROUND(I141*H141,2)</f>
        <v>0</v>
      </c>
      <c r="K141" s="150" t="s">
        <v>148</v>
      </c>
      <c r="L141" s="32"/>
      <c r="M141" s="155" t="s">
        <v>1</v>
      </c>
      <c r="N141" s="156" t="s">
        <v>43</v>
      </c>
      <c r="O141" s="57"/>
      <c r="P141" s="157">
        <f>O141*H141</f>
        <v>0</v>
      </c>
      <c r="Q141" s="157">
        <v>0</v>
      </c>
      <c r="R141" s="157">
        <f>Q141*H141</f>
        <v>0</v>
      </c>
      <c r="S141" s="157">
        <v>0</v>
      </c>
      <c r="T141" s="15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9" t="s">
        <v>179</v>
      </c>
      <c r="AT141" s="159" t="s">
        <v>144</v>
      </c>
      <c r="AU141" s="159" t="s">
        <v>100</v>
      </c>
      <c r="AY141" s="16" t="s">
        <v>141</v>
      </c>
      <c r="BE141" s="160">
        <f>IF(N141="základní",J141,0)</f>
        <v>0</v>
      </c>
      <c r="BF141" s="160">
        <f>IF(N141="snížená",J141,0)</f>
        <v>0</v>
      </c>
      <c r="BG141" s="160">
        <f>IF(N141="zákl. přenesená",J141,0)</f>
        <v>0</v>
      </c>
      <c r="BH141" s="160">
        <f>IF(N141="sníž. přenesená",J141,0)</f>
        <v>0</v>
      </c>
      <c r="BI141" s="160">
        <f>IF(N141="nulová",J141,0)</f>
        <v>0</v>
      </c>
      <c r="BJ141" s="16" t="s">
        <v>85</v>
      </c>
      <c r="BK141" s="160">
        <f>ROUND(I141*H141,2)</f>
        <v>0</v>
      </c>
      <c r="BL141" s="16" t="s">
        <v>179</v>
      </c>
      <c r="BM141" s="159" t="s">
        <v>307</v>
      </c>
    </row>
    <row r="142" spans="1:65" s="2" customFormat="1" ht="19.5">
      <c r="A142" s="31"/>
      <c r="B142" s="32"/>
      <c r="C142" s="31"/>
      <c r="D142" s="172" t="s">
        <v>168</v>
      </c>
      <c r="E142" s="31"/>
      <c r="F142" s="188" t="s">
        <v>250</v>
      </c>
      <c r="G142" s="31"/>
      <c r="H142" s="31"/>
      <c r="I142" s="189"/>
      <c r="J142" s="31"/>
      <c r="K142" s="31"/>
      <c r="L142" s="32"/>
      <c r="M142" s="190"/>
      <c r="N142" s="191"/>
      <c r="O142" s="57"/>
      <c r="P142" s="57"/>
      <c r="Q142" s="57"/>
      <c r="R142" s="57"/>
      <c r="S142" s="57"/>
      <c r="T142" s="58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168</v>
      </c>
      <c r="AU142" s="16" t="s">
        <v>100</v>
      </c>
    </row>
    <row r="143" spans="1:65" s="13" customFormat="1" ht="11.25">
      <c r="B143" s="171"/>
      <c r="D143" s="172" t="s">
        <v>157</v>
      </c>
      <c r="E143" s="173" t="s">
        <v>1</v>
      </c>
      <c r="F143" s="174" t="s">
        <v>308</v>
      </c>
      <c r="H143" s="175">
        <v>698.63</v>
      </c>
      <c r="I143" s="176"/>
      <c r="L143" s="171"/>
      <c r="M143" s="195"/>
      <c r="N143" s="196"/>
      <c r="O143" s="196"/>
      <c r="P143" s="196"/>
      <c r="Q143" s="196"/>
      <c r="R143" s="196"/>
      <c r="S143" s="196"/>
      <c r="T143" s="197"/>
      <c r="AT143" s="173" t="s">
        <v>157</v>
      </c>
      <c r="AU143" s="173" t="s">
        <v>100</v>
      </c>
      <c r="AV143" s="13" t="s">
        <v>87</v>
      </c>
      <c r="AW143" s="13" t="s">
        <v>35</v>
      </c>
      <c r="AX143" s="13" t="s">
        <v>85</v>
      </c>
      <c r="AY143" s="173" t="s">
        <v>141</v>
      </c>
    </row>
    <row r="144" spans="1:65" s="2" customFormat="1" ht="6.95" customHeight="1">
      <c r="A144" s="31"/>
      <c r="B144" s="46"/>
      <c r="C144" s="47"/>
      <c r="D144" s="47"/>
      <c r="E144" s="47"/>
      <c r="F144" s="47"/>
      <c r="G144" s="47"/>
      <c r="H144" s="47"/>
      <c r="I144" s="47"/>
      <c r="J144" s="47"/>
      <c r="K144" s="47"/>
      <c r="L144" s="32"/>
      <c r="M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</sheetData>
  <autoFilter ref="C118:K14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112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1:46" s="1" customFormat="1" ht="24.95" hidden="1" customHeight="1">
      <c r="B4" s="19"/>
      <c r="D4" s="20" t="s">
        <v>115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47" t="str">
        <f>'Rekapitulace stavby'!K6</f>
        <v>Oprava trati v úseku Český Těšín - Havířov 2.etapa</v>
      </c>
      <c r="F7" s="248"/>
      <c r="G7" s="248"/>
      <c r="H7" s="248"/>
      <c r="L7" s="19"/>
    </row>
    <row r="8" spans="1:46" s="1" customFormat="1" ht="12" hidden="1" customHeight="1">
      <c r="B8" s="19"/>
      <c r="D8" s="26" t="s">
        <v>116</v>
      </c>
      <c r="L8" s="19"/>
    </row>
    <row r="9" spans="1:46" s="2" customFormat="1" ht="16.5" hidden="1" customHeight="1">
      <c r="A9" s="31"/>
      <c r="B9" s="32"/>
      <c r="C9" s="31"/>
      <c r="D9" s="31"/>
      <c r="E9" s="247" t="s">
        <v>288</v>
      </c>
      <c r="F9" s="249"/>
      <c r="G9" s="249"/>
      <c r="H9" s="249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2"/>
      <c r="C10" s="31"/>
      <c r="D10" s="26" t="s">
        <v>212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2"/>
      <c r="C11" s="31"/>
      <c r="D11" s="31"/>
      <c r="E11" s="208" t="s">
        <v>309</v>
      </c>
      <c r="F11" s="249"/>
      <c r="G11" s="249"/>
      <c r="H11" s="249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 hidden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2"/>
      <c r="C13" s="31"/>
      <c r="D13" s="26" t="s">
        <v>18</v>
      </c>
      <c r="E13" s="31"/>
      <c r="F13" s="24" t="s">
        <v>19</v>
      </c>
      <c r="G13" s="31"/>
      <c r="H13" s="31"/>
      <c r="I13" s="26" t="s">
        <v>20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22</v>
      </c>
      <c r="E14" s="31"/>
      <c r="F14" s="24" t="s">
        <v>23</v>
      </c>
      <c r="G14" s="31"/>
      <c r="H14" s="31"/>
      <c r="I14" s="26" t="s">
        <v>24</v>
      </c>
      <c r="J14" s="54" t="str">
        <f>'Rekapitulace stavby'!AN8</f>
        <v>31. 1. 2023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2"/>
      <c r="C16" s="31"/>
      <c r="D16" s="26" t="s">
        <v>26</v>
      </c>
      <c r="E16" s="31"/>
      <c r="F16" s="31"/>
      <c r="G16" s="31"/>
      <c r="H16" s="31"/>
      <c r="I16" s="26" t="s">
        <v>27</v>
      </c>
      <c r="J16" s="24" t="s">
        <v>28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2"/>
      <c r="C17" s="31"/>
      <c r="D17" s="31"/>
      <c r="E17" s="24" t="s">
        <v>29</v>
      </c>
      <c r="F17" s="31"/>
      <c r="G17" s="31"/>
      <c r="H17" s="31"/>
      <c r="I17" s="26" t="s">
        <v>30</v>
      </c>
      <c r="J17" s="24" t="s">
        <v>31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2"/>
      <c r="C19" s="31"/>
      <c r="D19" s="26" t="s">
        <v>32</v>
      </c>
      <c r="E19" s="31"/>
      <c r="F19" s="31"/>
      <c r="G19" s="31"/>
      <c r="H19" s="31"/>
      <c r="I19" s="26" t="s">
        <v>27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2"/>
      <c r="C20" s="31"/>
      <c r="D20" s="31"/>
      <c r="E20" s="250" t="str">
        <f>'Rekapitulace stavby'!E14</f>
        <v>Vyplň údaj</v>
      </c>
      <c r="F20" s="213"/>
      <c r="G20" s="213"/>
      <c r="H20" s="213"/>
      <c r="I20" s="26" t="s">
        <v>30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2"/>
      <c r="C22" s="31"/>
      <c r="D22" s="26" t="s">
        <v>34</v>
      </c>
      <c r="E22" s="31"/>
      <c r="F22" s="31"/>
      <c r="G22" s="31"/>
      <c r="H22" s="31"/>
      <c r="I22" s="26" t="s">
        <v>27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30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2"/>
      <c r="C25" s="31"/>
      <c r="D25" s="26" t="s">
        <v>36</v>
      </c>
      <c r="E25" s="31"/>
      <c r="F25" s="31"/>
      <c r="G25" s="31"/>
      <c r="H25" s="31"/>
      <c r="I25" s="26" t="s">
        <v>27</v>
      </c>
      <c r="J25" s="24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2"/>
      <c r="C26" s="31"/>
      <c r="D26" s="31"/>
      <c r="E26" s="24" t="str">
        <f>IF('Rekapitulace stavby'!E20="","",'Rekapitulace stavby'!E20)</f>
        <v xml:space="preserve"> </v>
      </c>
      <c r="F26" s="31"/>
      <c r="G26" s="31"/>
      <c r="H26" s="31"/>
      <c r="I26" s="26" t="s">
        <v>30</v>
      </c>
      <c r="J26" s="24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2"/>
      <c r="C28" s="31"/>
      <c r="D28" s="26" t="s">
        <v>37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98"/>
      <c r="B29" s="99"/>
      <c r="C29" s="98"/>
      <c r="D29" s="98"/>
      <c r="E29" s="218" t="s">
        <v>1</v>
      </c>
      <c r="F29" s="218"/>
      <c r="G29" s="218"/>
      <c r="H29" s="218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hidden="1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2"/>
      <c r="C32" s="31"/>
      <c r="D32" s="101" t="s">
        <v>38</v>
      </c>
      <c r="E32" s="31"/>
      <c r="F32" s="31"/>
      <c r="G32" s="31"/>
      <c r="H32" s="31"/>
      <c r="I32" s="31"/>
      <c r="J32" s="70">
        <f>ROUND(J121,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31"/>
      <c r="F34" s="35" t="s">
        <v>40</v>
      </c>
      <c r="G34" s="31"/>
      <c r="H34" s="31"/>
      <c r="I34" s="35" t="s">
        <v>39</v>
      </c>
      <c r="J34" s="35" t="s">
        <v>41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102" t="s">
        <v>42</v>
      </c>
      <c r="E35" s="26" t="s">
        <v>43</v>
      </c>
      <c r="F35" s="103">
        <f>ROUND((SUM(BE121:BE143)),  2)</f>
        <v>0</v>
      </c>
      <c r="G35" s="31"/>
      <c r="H35" s="31"/>
      <c r="I35" s="104">
        <v>0.21</v>
      </c>
      <c r="J35" s="103">
        <f>ROUND(((SUM(BE121:BE143))*I35),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44</v>
      </c>
      <c r="F36" s="103">
        <f>ROUND((SUM(BF121:BF143)),  2)</f>
        <v>0</v>
      </c>
      <c r="G36" s="31"/>
      <c r="H36" s="31"/>
      <c r="I36" s="104">
        <v>0.15</v>
      </c>
      <c r="J36" s="103">
        <f>ROUND(((SUM(BF121:BF143))*I36),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45</v>
      </c>
      <c r="F37" s="103">
        <f>ROUND((SUM(BG121:BG143)),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46</v>
      </c>
      <c r="F38" s="103">
        <f>ROUND((SUM(BH121:BH143)),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47</v>
      </c>
      <c r="F39" s="103">
        <f>ROUND((SUM(BI121:BI143)),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2"/>
      <c r="C41" s="105"/>
      <c r="D41" s="106" t="s">
        <v>48</v>
      </c>
      <c r="E41" s="59"/>
      <c r="F41" s="59"/>
      <c r="G41" s="107" t="s">
        <v>49</v>
      </c>
      <c r="H41" s="108" t="s">
        <v>50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53</v>
      </c>
      <c r="E61" s="34"/>
      <c r="F61" s="111" t="s">
        <v>54</v>
      </c>
      <c r="G61" s="44" t="s">
        <v>53</v>
      </c>
      <c r="H61" s="34"/>
      <c r="I61" s="34"/>
      <c r="J61" s="112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53</v>
      </c>
      <c r="E76" s="34"/>
      <c r="F76" s="111" t="s">
        <v>54</v>
      </c>
      <c r="G76" s="44" t="s">
        <v>53</v>
      </c>
      <c r="H76" s="34"/>
      <c r="I76" s="34"/>
      <c r="J76" s="112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7" t="str">
        <f>E7</f>
        <v>Oprava trati v úseku Český Těšín - Havířov 2.etapa</v>
      </c>
      <c r="F85" s="248"/>
      <c r="G85" s="248"/>
      <c r="H85" s="248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116</v>
      </c>
      <c r="L86" s="19"/>
    </row>
    <row r="87" spans="1:31" s="2" customFormat="1" ht="16.5" customHeight="1">
      <c r="A87" s="31"/>
      <c r="B87" s="32"/>
      <c r="C87" s="31"/>
      <c r="D87" s="31"/>
      <c r="E87" s="247" t="s">
        <v>288</v>
      </c>
      <c r="F87" s="249"/>
      <c r="G87" s="249"/>
      <c r="H87" s="249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212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08" t="str">
        <f>E11</f>
        <v>PS 03 - Práce pro SSZT</v>
      </c>
      <c r="F89" s="249"/>
      <c r="G89" s="249"/>
      <c r="H89" s="249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22</v>
      </c>
      <c r="D91" s="31"/>
      <c r="E91" s="31"/>
      <c r="F91" s="24" t="str">
        <f>F14</f>
        <v xml:space="preserve"> </v>
      </c>
      <c r="G91" s="31"/>
      <c r="H91" s="31"/>
      <c r="I91" s="26" t="s">
        <v>24</v>
      </c>
      <c r="J91" s="54" t="str">
        <f>IF(J14="","",J14)</f>
        <v>31. 1. 2023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26</v>
      </c>
      <c r="D93" s="31"/>
      <c r="E93" s="31"/>
      <c r="F93" s="24" t="str">
        <f>E17</f>
        <v>Správa železnic,s.o.,OŘ Ostrava,ST Ostrava</v>
      </c>
      <c r="G93" s="31"/>
      <c r="H93" s="31"/>
      <c r="I93" s="26" t="s">
        <v>34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32</v>
      </c>
      <c r="D94" s="31"/>
      <c r="E94" s="31"/>
      <c r="F94" s="24" t="str">
        <f>IF(E20="","",E20)</f>
        <v>Vyplň údaj</v>
      </c>
      <c r="G94" s="31"/>
      <c r="H94" s="31"/>
      <c r="I94" s="26" t="s">
        <v>36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119</v>
      </c>
      <c r="D96" s="105"/>
      <c r="E96" s="105"/>
      <c r="F96" s="105"/>
      <c r="G96" s="105"/>
      <c r="H96" s="105"/>
      <c r="I96" s="105"/>
      <c r="J96" s="114" t="s">
        <v>120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121</v>
      </c>
      <c r="D98" s="31"/>
      <c r="E98" s="31"/>
      <c r="F98" s="31"/>
      <c r="G98" s="31"/>
      <c r="H98" s="31"/>
      <c r="I98" s="31"/>
      <c r="J98" s="70">
        <f>J121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122</v>
      </c>
    </row>
    <row r="99" spans="1:47" s="9" customFormat="1" ht="24.95" customHeight="1">
      <c r="B99" s="116"/>
      <c r="D99" s="117" t="s">
        <v>125</v>
      </c>
      <c r="E99" s="118"/>
      <c r="F99" s="118"/>
      <c r="G99" s="118"/>
      <c r="H99" s="118"/>
      <c r="I99" s="118"/>
      <c r="J99" s="119">
        <f>J122</f>
        <v>0</v>
      </c>
      <c r="L99" s="116"/>
    </row>
    <row r="100" spans="1:47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126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1"/>
      <c r="D109" s="31"/>
      <c r="E109" s="247" t="str">
        <f>E7</f>
        <v>Oprava trati v úseku Český Těšín - Havířov 2.etapa</v>
      </c>
      <c r="F109" s="248"/>
      <c r="G109" s="248"/>
      <c r="H109" s="248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9"/>
      <c r="C110" s="26" t="s">
        <v>116</v>
      </c>
      <c r="L110" s="19"/>
    </row>
    <row r="111" spans="1:47" s="2" customFormat="1" ht="16.5" customHeight="1">
      <c r="A111" s="31"/>
      <c r="B111" s="32"/>
      <c r="C111" s="31"/>
      <c r="D111" s="31"/>
      <c r="E111" s="247" t="s">
        <v>288</v>
      </c>
      <c r="F111" s="249"/>
      <c r="G111" s="249"/>
      <c r="H111" s="249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212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08" t="str">
        <f>E11</f>
        <v>PS 03 - Práce pro SSZT</v>
      </c>
      <c r="F113" s="249"/>
      <c r="G113" s="249"/>
      <c r="H113" s="249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22</v>
      </c>
      <c r="D115" s="31"/>
      <c r="E115" s="31"/>
      <c r="F115" s="24" t="str">
        <f>F14</f>
        <v xml:space="preserve"> </v>
      </c>
      <c r="G115" s="31"/>
      <c r="H115" s="31"/>
      <c r="I115" s="26" t="s">
        <v>24</v>
      </c>
      <c r="J115" s="54" t="str">
        <f>IF(J14="","",J14)</f>
        <v>31. 1. 2023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26</v>
      </c>
      <c r="D117" s="31"/>
      <c r="E117" s="31"/>
      <c r="F117" s="24" t="str">
        <f>E17</f>
        <v>Správa železnic,s.o.,OŘ Ostrava,ST Ostrava</v>
      </c>
      <c r="G117" s="31"/>
      <c r="H117" s="31"/>
      <c r="I117" s="26" t="s">
        <v>34</v>
      </c>
      <c r="J117" s="29" t="str">
        <f>E23</f>
        <v xml:space="preserve"> 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32</v>
      </c>
      <c r="D118" s="31"/>
      <c r="E118" s="31"/>
      <c r="F118" s="24" t="str">
        <f>IF(E20="","",E20)</f>
        <v>Vyplň údaj</v>
      </c>
      <c r="G118" s="31"/>
      <c r="H118" s="31"/>
      <c r="I118" s="26" t="s">
        <v>36</v>
      </c>
      <c r="J118" s="29" t="str">
        <f>E26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24"/>
      <c r="B120" s="125"/>
      <c r="C120" s="126" t="s">
        <v>127</v>
      </c>
      <c r="D120" s="127" t="s">
        <v>63</v>
      </c>
      <c r="E120" s="127" t="s">
        <v>59</v>
      </c>
      <c r="F120" s="127" t="s">
        <v>60</v>
      </c>
      <c r="G120" s="127" t="s">
        <v>128</v>
      </c>
      <c r="H120" s="127" t="s">
        <v>129</v>
      </c>
      <c r="I120" s="127" t="s">
        <v>130</v>
      </c>
      <c r="J120" s="127" t="s">
        <v>120</v>
      </c>
      <c r="K120" s="128" t="s">
        <v>131</v>
      </c>
      <c r="L120" s="129"/>
      <c r="M120" s="61" t="s">
        <v>1</v>
      </c>
      <c r="N120" s="62" t="s">
        <v>42</v>
      </c>
      <c r="O120" s="62" t="s">
        <v>132</v>
      </c>
      <c r="P120" s="62" t="s">
        <v>133</v>
      </c>
      <c r="Q120" s="62" t="s">
        <v>134</v>
      </c>
      <c r="R120" s="62" t="s">
        <v>135</v>
      </c>
      <c r="S120" s="62" t="s">
        <v>136</v>
      </c>
      <c r="T120" s="63" t="s">
        <v>137</v>
      </c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</row>
    <row r="121" spans="1:65" s="2" customFormat="1" ht="22.9" customHeight="1">
      <c r="A121" s="31"/>
      <c r="B121" s="32"/>
      <c r="C121" s="68" t="s">
        <v>138</v>
      </c>
      <c r="D121" s="31"/>
      <c r="E121" s="31"/>
      <c r="F121" s="31"/>
      <c r="G121" s="31"/>
      <c r="H121" s="31"/>
      <c r="I121" s="31"/>
      <c r="J121" s="130">
        <f>BK121</f>
        <v>0</v>
      </c>
      <c r="K121" s="31"/>
      <c r="L121" s="32"/>
      <c r="M121" s="64"/>
      <c r="N121" s="55"/>
      <c r="O121" s="65"/>
      <c r="P121" s="131">
        <f>P122</f>
        <v>0</v>
      </c>
      <c r="Q121" s="65"/>
      <c r="R121" s="131">
        <f>R122</f>
        <v>0</v>
      </c>
      <c r="S121" s="65"/>
      <c r="T121" s="132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77</v>
      </c>
      <c r="AU121" s="16" t="s">
        <v>122</v>
      </c>
      <c r="BK121" s="133">
        <f>BK122</f>
        <v>0</v>
      </c>
    </row>
    <row r="122" spans="1:65" s="12" customFormat="1" ht="25.9" customHeight="1">
      <c r="B122" s="134"/>
      <c r="D122" s="135" t="s">
        <v>77</v>
      </c>
      <c r="E122" s="136" t="s">
        <v>173</v>
      </c>
      <c r="F122" s="136" t="s">
        <v>174</v>
      </c>
      <c r="I122" s="137"/>
      <c r="J122" s="138">
        <f>BK122</f>
        <v>0</v>
      </c>
      <c r="L122" s="134"/>
      <c r="M122" s="139"/>
      <c r="N122" s="140"/>
      <c r="O122" s="140"/>
      <c r="P122" s="141">
        <f>SUM(P123:P143)</f>
        <v>0</v>
      </c>
      <c r="Q122" s="140"/>
      <c r="R122" s="141">
        <f>SUM(R123:R143)</f>
        <v>0</v>
      </c>
      <c r="S122" s="140"/>
      <c r="T122" s="142">
        <f>SUM(T123:T143)</f>
        <v>0</v>
      </c>
      <c r="AR122" s="135" t="s">
        <v>149</v>
      </c>
      <c r="AT122" s="143" t="s">
        <v>77</v>
      </c>
      <c r="AU122" s="143" t="s">
        <v>78</v>
      </c>
      <c r="AY122" s="135" t="s">
        <v>141</v>
      </c>
      <c r="BK122" s="144">
        <f>SUM(BK123:BK143)</f>
        <v>0</v>
      </c>
    </row>
    <row r="123" spans="1:65" s="2" customFormat="1" ht="24.2" customHeight="1">
      <c r="A123" s="31"/>
      <c r="B123" s="147"/>
      <c r="C123" s="148" t="s">
        <v>85</v>
      </c>
      <c r="D123" s="148" t="s">
        <v>144</v>
      </c>
      <c r="E123" s="149" t="s">
        <v>214</v>
      </c>
      <c r="F123" s="150" t="s">
        <v>215</v>
      </c>
      <c r="G123" s="151" t="s">
        <v>178</v>
      </c>
      <c r="H123" s="152">
        <v>1</v>
      </c>
      <c r="I123" s="153"/>
      <c r="J123" s="154">
        <f>ROUND(I123*H123,2)</f>
        <v>0</v>
      </c>
      <c r="K123" s="150" t="s">
        <v>148</v>
      </c>
      <c r="L123" s="32"/>
      <c r="M123" s="155" t="s">
        <v>1</v>
      </c>
      <c r="N123" s="156" t="s">
        <v>43</v>
      </c>
      <c r="O123" s="57"/>
      <c r="P123" s="157">
        <f>O123*H123</f>
        <v>0</v>
      </c>
      <c r="Q123" s="157">
        <v>0</v>
      </c>
      <c r="R123" s="157">
        <f>Q123*H123</f>
        <v>0</v>
      </c>
      <c r="S123" s="157">
        <v>0</v>
      </c>
      <c r="T123" s="158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9" t="s">
        <v>179</v>
      </c>
      <c r="AT123" s="159" t="s">
        <v>144</v>
      </c>
      <c r="AU123" s="159" t="s">
        <v>85</v>
      </c>
      <c r="AY123" s="16" t="s">
        <v>141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6" t="s">
        <v>85</v>
      </c>
      <c r="BK123" s="160">
        <f>ROUND(I123*H123,2)</f>
        <v>0</v>
      </c>
      <c r="BL123" s="16" t="s">
        <v>179</v>
      </c>
      <c r="BM123" s="159" t="s">
        <v>310</v>
      </c>
    </row>
    <row r="124" spans="1:65" s="2" customFormat="1" ht="16.5" customHeight="1">
      <c r="A124" s="31"/>
      <c r="B124" s="147"/>
      <c r="C124" s="148" t="s">
        <v>87</v>
      </c>
      <c r="D124" s="148" t="s">
        <v>144</v>
      </c>
      <c r="E124" s="149" t="s">
        <v>217</v>
      </c>
      <c r="F124" s="150" t="s">
        <v>218</v>
      </c>
      <c r="G124" s="151" t="s">
        <v>178</v>
      </c>
      <c r="H124" s="152">
        <v>4</v>
      </c>
      <c r="I124" s="153"/>
      <c r="J124" s="154">
        <f>ROUND(I124*H124,2)</f>
        <v>0</v>
      </c>
      <c r="K124" s="150" t="s">
        <v>148</v>
      </c>
      <c r="L124" s="32"/>
      <c r="M124" s="155" t="s">
        <v>1</v>
      </c>
      <c r="N124" s="156" t="s">
        <v>43</v>
      </c>
      <c r="O124" s="57"/>
      <c r="P124" s="157">
        <f>O124*H124</f>
        <v>0</v>
      </c>
      <c r="Q124" s="157">
        <v>0</v>
      </c>
      <c r="R124" s="157">
        <f>Q124*H124</f>
        <v>0</v>
      </c>
      <c r="S124" s="157">
        <v>0</v>
      </c>
      <c r="T124" s="158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9" t="s">
        <v>179</v>
      </c>
      <c r="AT124" s="159" t="s">
        <v>144</v>
      </c>
      <c r="AU124" s="159" t="s">
        <v>85</v>
      </c>
      <c r="AY124" s="16" t="s">
        <v>141</v>
      </c>
      <c r="BE124" s="160">
        <f>IF(N124="základní",J124,0)</f>
        <v>0</v>
      </c>
      <c r="BF124" s="160">
        <f>IF(N124="snížená",J124,0)</f>
        <v>0</v>
      </c>
      <c r="BG124" s="160">
        <f>IF(N124="zákl. přenesená",J124,0)</f>
        <v>0</v>
      </c>
      <c r="BH124" s="160">
        <f>IF(N124="sníž. přenesená",J124,0)</f>
        <v>0</v>
      </c>
      <c r="BI124" s="160">
        <f>IF(N124="nulová",J124,0)</f>
        <v>0</v>
      </c>
      <c r="BJ124" s="16" t="s">
        <v>85</v>
      </c>
      <c r="BK124" s="160">
        <f>ROUND(I124*H124,2)</f>
        <v>0</v>
      </c>
      <c r="BL124" s="16" t="s">
        <v>179</v>
      </c>
      <c r="BM124" s="159" t="s">
        <v>311</v>
      </c>
    </row>
    <row r="125" spans="1:65" s="13" customFormat="1" ht="11.25">
      <c r="B125" s="171"/>
      <c r="D125" s="172" t="s">
        <v>157</v>
      </c>
      <c r="E125" s="173" t="s">
        <v>1</v>
      </c>
      <c r="F125" s="174" t="s">
        <v>87</v>
      </c>
      <c r="H125" s="175">
        <v>2</v>
      </c>
      <c r="I125" s="176"/>
      <c r="L125" s="171"/>
      <c r="M125" s="177"/>
      <c r="N125" s="178"/>
      <c r="O125" s="178"/>
      <c r="P125" s="178"/>
      <c r="Q125" s="178"/>
      <c r="R125" s="178"/>
      <c r="S125" s="178"/>
      <c r="T125" s="179"/>
      <c r="AT125" s="173" t="s">
        <v>157</v>
      </c>
      <c r="AU125" s="173" t="s">
        <v>85</v>
      </c>
      <c r="AV125" s="13" t="s">
        <v>87</v>
      </c>
      <c r="AW125" s="13" t="s">
        <v>35</v>
      </c>
      <c r="AX125" s="13" t="s">
        <v>78</v>
      </c>
      <c r="AY125" s="173" t="s">
        <v>141</v>
      </c>
    </row>
    <row r="126" spans="1:65" s="13" customFormat="1" ht="11.25">
      <c r="B126" s="171"/>
      <c r="D126" s="172" t="s">
        <v>157</v>
      </c>
      <c r="E126" s="173" t="s">
        <v>1</v>
      </c>
      <c r="F126" s="174" t="s">
        <v>220</v>
      </c>
      <c r="H126" s="175">
        <v>2</v>
      </c>
      <c r="I126" s="176"/>
      <c r="L126" s="171"/>
      <c r="M126" s="177"/>
      <c r="N126" s="178"/>
      <c r="O126" s="178"/>
      <c r="P126" s="178"/>
      <c r="Q126" s="178"/>
      <c r="R126" s="178"/>
      <c r="S126" s="178"/>
      <c r="T126" s="179"/>
      <c r="AT126" s="173" t="s">
        <v>157</v>
      </c>
      <c r="AU126" s="173" t="s">
        <v>85</v>
      </c>
      <c r="AV126" s="13" t="s">
        <v>87</v>
      </c>
      <c r="AW126" s="13" t="s">
        <v>35</v>
      </c>
      <c r="AX126" s="13" t="s">
        <v>78</v>
      </c>
      <c r="AY126" s="173" t="s">
        <v>141</v>
      </c>
    </row>
    <row r="127" spans="1:65" s="14" customFormat="1" ht="11.25">
      <c r="B127" s="180"/>
      <c r="D127" s="172" t="s">
        <v>157</v>
      </c>
      <c r="E127" s="181" t="s">
        <v>1</v>
      </c>
      <c r="F127" s="182" t="s">
        <v>160</v>
      </c>
      <c r="H127" s="183">
        <v>4</v>
      </c>
      <c r="I127" s="184"/>
      <c r="L127" s="180"/>
      <c r="M127" s="185"/>
      <c r="N127" s="186"/>
      <c r="O127" s="186"/>
      <c r="P127" s="186"/>
      <c r="Q127" s="186"/>
      <c r="R127" s="186"/>
      <c r="S127" s="186"/>
      <c r="T127" s="187"/>
      <c r="AT127" s="181" t="s">
        <v>157</v>
      </c>
      <c r="AU127" s="181" t="s">
        <v>85</v>
      </c>
      <c r="AV127" s="14" t="s">
        <v>149</v>
      </c>
      <c r="AW127" s="14" t="s">
        <v>35</v>
      </c>
      <c r="AX127" s="14" t="s">
        <v>85</v>
      </c>
      <c r="AY127" s="181" t="s">
        <v>141</v>
      </c>
    </row>
    <row r="128" spans="1:65" s="2" customFormat="1" ht="24.2" customHeight="1">
      <c r="A128" s="31"/>
      <c r="B128" s="147"/>
      <c r="C128" s="148" t="s">
        <v>100</v>
      </c>
      <c r="D128" s="148" t="s">
        <v>144</v>
      </c>
      <c r="E128" s="149" t="s">
        <v>221</v>
      </c>
      <c r="F128" s="150" t="s">
        <v>222</v>
      </c>
      <c r="G128" s="151" t="s">
        <v>178</v>
      </c>
      <c r="H128" s="152">
        <v>4</v>
      </c>
      <c r="I128" s="153"/>
      <c r="J128" s="154">
        <f>ROUND(I128*H128,2)</f>
        <v>0</v>
      </c>
      <c r="K128" s="150" t="s">
        <v>148</v>
      </c>
      <c r="L128" s="32"/>
      <c r="M128" s="155" t="s">
        <v>1</v>
      </c>
      <c r="N128" s="156" t="s">
        <v>43</v>
      </c>
      <c r="O128" s="57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9" t="s">
        <v>179</v>
      </c>
      <c r="AT128" s="159" t="s">
        <v>144</v>
      </c>
      <c r="AU128" s="159" t="s">
        <v>85</v>
      </c>
      <c r="AY128" s="16" t="s">
        <v>141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6" t="s">
        <v>85</v>
      </c>
      <c r="BK128" s="160">
        <f>ROUND(I128*H128,2)</f>
        <v>0</v>
      </c>
      <c r="BL128" s="16" t="s">
        <v>179</v>
      </c>
      <c r="BM128" s="159" t="s">
        <v>312</v>
      </c>
    </row>
    <row r="129" spans="1:65" s="13" customFormat="1" ht="11.25">
      <c r="B129" s="171"/>
      <c r="D129" s="172" t="s">
        <v>157</v>
      </c>
      <c r="E129" s="173" t="s">
        <v>1</v>
      </c>
      <c r="F129" s="174" t="s">
        <v>87</v>
      </c>
      <c r="H129" s="175">
        <v>2</v>
      </c>
      <c r="I129" s="176"/>
      <c r="L129" s="171"/>
      <c r="M129" s="177"/>
      <c r="N129" s="178"/>
      <c r="O129" s="178"/>
      <c r="P129" s="178"/>
      <c r="Q129" s="178"/>
      <c r="R129" s="178"/>
      <c r="S129" s="178"/>
      <c r="T129" s="179"/>
      <c r="AT129" s="173" t="s">
        <v>157</v>
      </c>
      <c r="AU129" s="173" t="s">
        <v>85</v>
      </c>
      <c r="AV129" s="13" t="s">
        <v>87</v>
      </c>
      <c r="AW129" s="13" t="s">
        <v>35</v>
      </c>
      <c r="AX129" s="13" t="s">
        <v>78</v>
      </c>
      <c r="AY129" s="173" t="s">
        <v>141</v>
      </c>
    </row>
    <row r="130" spans="1:65" s="13" customFormat="1" ht="11.25">
      <c r="B130" s="171"/>
      <c r="D130" s="172" t="s">
        <v>157</v>
      </c>
      <c r="E130" s="173" t="s">
        <v>1</v>
      </c>
      <c r="F130" s="174" t="s">
        <v>220</v>
      </c>
      <c r="H130" s="175">
        <v>2</v>
      </c>
      <c r="I130" s="176"/>
      <c r="L130" s="171"/>
      <c r="M130" s="177"/>
      <c r="N130" s="178"/>
      <c r="O130" s="178"/>
      <c r="P130" s="178"/>
      <c r="Q130" s="178"/>
      <c r="R130" s="178"/>
      <c r="S130" s="178"/>
      <c r="T130" s="179"/>
      <c r="AT130" s="173" t="s">
        <v>157</v>
      </c>
      <c r="AU130" s="173" t="s">
        <v>85</v>
      </c>
      <c r="AV130" s="13" t="s">
        <v>87</v>
      </c>
      <c r="AW130" s="13" t="s">
        <v>35</v>
      </c>
      <c r="AX130" s="13" t="s">
        <v>78</v>
      </c>
      <c r="AY130" s="173" t="s">
        <v>141</v>
      </c>
    </row>
    <row r="131" spans="1:65" s="14" customFormat="1" ht="11.25">
      <c r="B131" s="180"/>
      <c r="D131" s="172" t="s">
        <v>157</v>
      </c>
      <c r="E131" s="181" t="s">
        <v>1</v>
      </c>
      <c r="F131" s="182" t="s">
        <v>160</v>
      </c>
      <c r="H131" s="183">
        <v>4</v>
      </c>
      <c r="I131" s="184"/>
      <c r="L131" s="180"/>
      <c r="M131" s="185"/>
      <c r="N131" s="186"/>
      <c r="O131" s="186"/>
      <c r="P131" s="186"/>
      <c r="Q131" s="186"/>
      <c r="R131" s="186"/>
      <c r="S131" s="186"/>
      <c r="T131" s="187"/>
      <c r="AT131" s="181" t="s">
        <v>157</v>
      </c>
      <c r="AU131" s="181" t="s">
        <v>85</v>
      </c>
      <c r="AV131" s="14" t="s">
        <v>149</v>
      </c>
      <c r="AW131" s="14" t="s">
        <v>35</v>
      </c>
      <c r="AX131" s="14" t="s">
        <v>85</v>
      </c>
      <c r="AY131" s="181" t="s">
        <v>141</v>
      </c>
    </row>
    <row r="132" spans="1:65" s="2" customFormat="1" ht="44.25" customHeight="1">
      <c r="A132" s="31"/>
      <c r="B132" s="147"/>
      <c r="C132" s="148" t="s">
        <v>149</v>
      </c>
      <c r="D132" s="148" t="s">
        <v>144</v>
      </c>
      <c r="E132" s="149" t="s">
        <v>313</v>
      </c>
      <c r="F132" s="150" t="s">
        <v>314</v>
      </c>
      <c r="G132" s="151" t="s">
        <v>178</v>
      </c>
      <c r="H132" s="152">
        <v>8</v>
      </c>
      <c r="I132" s="153"/>
      <c r="J132" s="154">
        <f>ROUND(I132*H132,2)</f>
        <v>0</v>
      </c>
      <c r="K132" s="150" t="s">
        <v>148</v>
      </c>
      <c r="L132" s="32"/>
      <c r="M132" s="155" t="s">
        <v>1</v>
      </c>
      <c r="N132" s="156" t="s">
        <v>43</v>
      </c>
      <c r="O132" s="57"/>
      <c r="P132" s="157">
        <f>O132*H132</f>
        <v>0</v>
      </c>
      <c r="Q132" s="157">
        <v>0</v>
      </c>
      <c r="R132" s="157">
        <f>Q132*H132</f>
        <v>0</v>
      </c>
      <c r="S132" s="157">
        <v>0</v>
      </c>
      <c r="T132" s="158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9" t="s">
        <v>179</v>
      </c>
      <c r="AT132" s="159" t="s">
        <v>144</v>
      </c>
      <c r="AU132" s="159" t="s">
        <v>85</v>
      </c>
      <c r="AY132" s="16" t="s">
        <v>141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16" t="s">
        <v>85</v>
      </c>
      <c r="BK132" s="160">
        <f>ROUND(I132*H132,2)</f>
        <v>0</v>
      </c>
      <c r="BL132" s="16" t="s">
        <v>179</v>
      </c>
      <c r="BM132" s="159" t="s">
        <v>315</v>
      </c>
    </row>
    <row r="133" spans="1:65" s="13" customFormat="1" ht="11.25">
      <c r="B133" s="171"/>
      <c r="D133" s="172" t="s">
        <v>157</v>
      </c>
      <c r="E133" s="173" t="s">
        <v>1</v>
      </c>
      <c r="F133" s="174" t="s">
        <v>149</v>
      </c>
      <c r="H133" s="175">
        <v>4</v>
      </c>
      <c r="I133" s="176"/>
      <c r="L133" s="171"/>
      <c r="M133" s="177"/>
      <c r="N133" s="178"/>
      <c r="O133" s="178"/>
      <c r="P133" s="178"/>
      <c r="Q133" s="178"/>
      <c r="R133" s="178"/>
      <c r="S133" s="178"/>
      <c r="T133" s="179"/>
      <c r="AT133" s="173" t="s">
        <v>157</v>
      </c>
      <c r="AU133" s="173" t="s">
        <v>85</v>
      </c>
      <c r="AV133" s="13" t="s">
        <v>87</v>
      </c>
      <c r="AW133" s="13" t="s">
        <v>35</v>
      </c>
      <c r="AX133" s="13" t="s">
        <v>78</v>
      </c>
      <c r="AY133" s="173" t="s">
        <v>141</v>
      </c>
    </row>
    <row r="134" spans="1:65" s="13" customFormat="1" ht="11.25">
      <c r="B134" s="171"/>
      <c r="D134" s="172" t="s">
        <v>157</v>
      </c>
      <c r="E134" s="173" t="s">
        <v>1</v>
      </c>
      <c r="F134" s="174" t="s">
        <v>316</v>
      </c>
      <c r="H134" s="175">
        <v>4</v>
      </c>
      <c r="I134" s="176"/>
      <c r="L134" s="171"/>
      <c r="M134" s="177"/>
      <c r="N134" s="178"/>
      <c r="O134" s="178"/>
      <c r="P134" s="178"/>
      <c r="Q134" s="178"/>
      <c r="R134" s="178"/>
      <c r="S134" s="178"/>
      <c r="T134" s="179"/>
      <c r="AT134" s="173" t="s">
        <v>157</v>
      </c>
      <c r="AU134" s="173" t="s">
        <v>85</v>
      </c>
      <c r="AV134" s="13" t="s">
        <v>87</v>
      </c>
      <c r="AW134" s="13" t="s">
        <v>35</v>
      </c>
      <c r="AX134" s="13" t="s">
        <v>78</v>
      </c>
      <c r="AY134" s="173" t="s">
        <v>141</v>
      </c>
    </row>
    <row r="135" spans="1:65" s="14" customFormat="1" ht="11.25">
      <c r="B135" s="180"/>
      <c r="D135" s="172" t="s">
        <v>157</v>
      </c>
      <c r="E135" s="181" t="s">
        <v>1</v>
      </c>
      <c r="F135" s="182" t="s">
        <v>160</v>
      </c>
      <c r="H135" s="183">
        <v>8</v>
      </c>
      <c r="I135" s="184"/>
      <c r="L135" s="180"/>
      <c r="M135" s="185"/>
      <c r="N135" s="186"/>
      <c r="O135" s="186"/>
      <c r="P135" s="186"/>
      <c r="Q135" s="186"/>
      <c r="R135" s="186"/>
      <c r="S135" s="186"/>
      <c r="T135" s="187"/>
      <c r="AT135" s="181" t="s">
        <v>157</v>
      </c>
      <c r="AU135" s="181" t="s">
        <v>85</v>
      </c>
      <c r="AV135" s="14" t="s">
        <v>149</v>
      </c>
      <c r="AW135" s="14" t="s">
        <v>35</v>
      </c>
      <c r="AX135" s="14" t="s">
        <v>85</v>
      </c>
      <c r="AY135" s="181" t="s">
        <v>141</v>
      </c>
    </row>
    <row r="136" spans="1:65" s="2" customFormat="1" ht="44.25" customHeight="1">
      <c r="A136" s="31"/>
      <c r="B136" s="147"/>
      <c r="C136" s="148" t="s">
        <v>142</v>
      </c>
      <c r="D136" s="148" t="s">
        <v>144</v>
      </c>
      <c r="E136" s="149" t="s">
        <v>230</v>
      </c>
      <c r="F136" s="150" t="s">
        <v>231</v>
      </c>
      <c r="G136" s="151" t="s">
        <v>178</v>
      </c>
      <c r="H136" s="152">
        <v>8</v>
      </c>
      <c r="I136" s="153"/>
      <c r="J136" s="154">
        <f>ROUND(I136*H136,2)</f>
        <v>0</v>
      </c>
      <c r="K136" s="150" t="s">
        <v>148</v>
      </c>
      <c r="L136" s="32"/>
      <c r="M136" s="155" t="s">
        <v>1</v>
      </c>
      <c r="N136" s="156" t="s">
        <v>43</v>
      </c>
      <c r="O136" s="57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9" t="s">
        <v>179</v>
      </c>
      <c r="AT136" s="159" t="s">
        <v>144</v>
      </c>
      <c r="AU136" s="159" t="s">
        <v>85</v>
      </c>
      <c r="AY136" s="16" t="s">
        <v>141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16" t="s">
        <v>85</v>
      </c>
      <c r="BK136" s="160">
        <f>ROUND(I136*H136,2)</f>
        <v>0</v>
      </c>
      <c r="BL136" s="16" t="s">
        <v>179</v>
      </c>
      <c r="BM136" s="159" t="s">
        <v>317</v>
      </c>
    </row>
    <row r="137" spans="1:65" s="13" customFormat="1" ht="11.25">
      <c r="B137" s="171"/>
      <c r="D137" s="172" t="s">
        <v>157</v>
      </c>
      <c r="E137" s="173" t="s">
        <v>1</v>
      </c>
      <c r="F137" s="174" t="s">
        <v>149</v>
      </c>
      <c r="H137" s="175">
        <v>4</v>
      </c>
      <c r="I137" s="176"/>
      <c r="L137" s="171"/>
      <c r="M137" s="177"/>
      <c r="N137" s="178"/>
      <c r="O137" s="178"/>
      <c r="P137" s="178"/>
      <c r="Q137" s="178"/>
      <c r="R137" s="178"/>
      <c r="S137" s="178"/>
      <c r="T137" s="179"/>
      <c r="AT137" s="173" t="s">
        <v>157</v>
      </c>
      <c r="AU137" s="173" t="s">
        <v>85</v>
      </c>
      <c r="AV137" s="13" t="s">
        <v>87</v>
      </c>
      <c r="AW137" s="13" t="s">
        <v>35</v>
      </c>
      <c r="AX137" s="13" t="s">
        <v>78</v>
      </c>
      <c r="AY137" s="173" t="s">
        <v>141</v>
      </c>
    </row>
    <row r="138" spans="1:65" s="13" customFormat="1" ht="11.25">
      <c r="B138" s="171"/>
      <c r="D138" s="172" t="s">
        <v>157</v>
      </c>
      <c r="E138" s="173" t="s">
        <v>1</v>
      </c>
      <c r="F138" s="174" t="s">
        <v>286</v>
      </c>
      <c r="H138" s="175">
        <v>4</v>
      </c>
      <c r="I138" s="176"/>
      <c r="L138" s="171"/>
      <c r="M138" s="177"/>
      <c r="N138" s="178"/>
      <c r="O138" s="178"/>
      <c r="P138" s="178"/>
      <c r="Q138" s="178"/>
      <c r="R138" s="178"/>
      <c r="S138" s="178"/>
      <c r="T138" s="179"/>
      <c r="AT138" s="173" t="s">
        <v>157</v>
      </c>
      <c r="AU138" s="173" t="s">
        <v>85</v>
      </c>
      <c r="AV138" s="13" t="s">
        <v>87</v>
      </c>
      <c r="AW138" s="13" t="s">
        <v>35</v>
      </c>
      <c r="AX138" s="13" t="s">
        <v>78</v>
      </c>
      <c r="AY138" s="173" t="s">
        <v>141</v>
      </c>
    </row>
    <row r="139" spans="1:65" s="14" customFormat="1" ht="11.25">
      <c r="B139" s="180"/>
      <c r="D139" s="172" t="s">
        <v>157</v>
      </c>
      <c r="E139" s="181" t="s">
        <v>1</v>
      </c>
      <c r="F139" s="182" t="s">
        <v>160</v>
      </c>
      <c r="H139" s="183">
        <v>8</v>
      </c>
      <c r="I139" s="184"/>
      <c r="L139" s="180"/>
      <c r="M139" s="185"/>
      <c r="N139" s="186"/>
      <c r="O139" s="186"/>
      <c r="P139" s="186"/>
      <c r="Q139" s="186"/>
      <c r="R139" s="186"/>
      <c r="S139" s="186"/>
      <c r="T139" s="187"/>
      <c r="AT139" s="181" t="s">
        <v>157</v>
      </c>
      <c r="AU139" s="181" t="s">
        <v>85</v>
      </c>
      <c r="AV139" s="14" t="s">
        <v>149</v>
      </c>
      <c r="AW139" s="14" t="s">
        <v>35</v>
      </c>
      <c r="AX139" s="14" t="s">
        <v>85</v>
      </c>
      <c r="AY139" s="181" t="s">
        <v>141</v>
      </c>
    </row>
    <row r="140" spans="1:65" s="2" customFormat="1" ht="16.5" customHeight="1">
      <c r="A140" s="31"/>
      <c r="B140" s="147"/>
      <c r="C140" s="148" t="s">
        <v>175</v>
      </c>
      <c r="D140" s="148" t="s">
        <v>144</v>
      </c>
      <c r="E140" s="149" t="s">
        <v>234</v>
      </c>
      <c r="F140" s="150" t="s">
        <v>235</v>
      </c>
      <c r="G140" s="151" t="s">
        <v>178</v>
      </c>
      <c r="H140" s="152">
        <v>16</v>
      </c>
      <c r="I140" s="153"/>
      <c r="J140" s="154">
        <f>ROUND(I140*H140,2)</f>
        <v>0</v>
      </c>
      <c r="K140" s="150" t="s">
        <v>148</v>
      </c>
      <c r="L140" s="32"/>
      <c r="M140" s="155" t="s">
        <v>1</v>
      </c>
      <c r="N140" s="156" t="s">
        <v>43</v>
      </c>
      <c r="O140" s="57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9" t="s">
        <v>179</v>
      </c>
      <c r="AT140" s="159" t="s">
        <v>144</v>
      </c>
      <c r="AU140" s="159" t="s">
        <v>85</v>
      </c>
      <c r="AY140" s="16" t="s">
        <v>141</v>
      </c>
      <c r="BE140" s="160">
        <f>IF(N140="základní",J140,0)</f>
        <v>0</v>
      </c>
      <c r="BF140" s="160">
        <f>IF(N140="snížená",J140,0)</f>
        <v>0</v>
      </c>
      <c r="BG140" s="160">
        <f>IF(N140="zákl. přenesená",J140,0)</f>
        <v>0</v>
      </c>
      <c r="BH140" s="160">
        <f>IF(N140="sníž. přenesená",J140,0)</f>
        <v>0</v>
      </c>
      <c r="BI140" s="160">
        <f>IF(N140="nulová",J140,0)</f>
        <v>0</v>
      </c>
      <c r="BJ140" s="16" t="s">
        <v>85</v>
      </c>
      <c r="BK140" s="160">
        <f>ROUND(I140*H140,2)</f>
        <v>0</v>
      </c>
      <c r="BL140" s="16" t="s">
        <v>179</v>
      </c>
      <c r="BM140" s="159" t="s">
        <v>318</v>
      </c>
    </row>
    <row r="141" spans="1:65" s="13" customFormat="1" ht="11.25">
      <c r="B141" s="171"/>
      <c r="D141" s="172" t="s">
        <v>157</v>
      </c>
      <c r="E141" s="173" t="s">
        <v>1</v>
      </c>
      <c r="F141" s="174" t="s">
        <v>155</v>
      </c>
      <c r="H141" s="175">
        <v>8</v>
      </c>
      <c r="I141" s="176"/>
      <c r="L141" s="171"/>
      <c r="M141" s="177"/>
      <c r="N141" s="178"/>
      <c r="O141" s="178"/>
      <c r="P141" s="178"/>
      <c r="Q141" s="178"/>
      <c r="R141" s="178"/>
      <c r="S141" s="178"/>
      <c r="T141" s="179"/>
      <c r="AT141" s="173" t="s">
        <v>157</v>
      </c>
      <c r="AU141" s="173" t="s">
        <v>85</v>
      </c>
      <c r="AV141" s="13" t="s">
        <v>87</v>
      </c>
      <c r="AW141" s="13" t="s">
        <v>35</v>
      </c>
      <c r="AX141" s="13" t="s">
        <v>78</v>
      </c>
      <c r="AY141" s="173" t="s">
        <v>141</v>
      </c>
    </row>
    <row r="142" spans="1:65" s="13" customFormat="1" ht="11.25">
      <c r="B142" s="171"/>
      <c r="D142" s="172" t="s">
        <v>157</v>
      </c>
      <c r="E142" s="173" t="s">
        <v>1</v>
      </c>
      <c r="F142" s="174" t="s">
        <v>233</v>
      </c>
      <c r="H142" s="175">
        <v>8</v>
      </c>
      <c r="I142" s="176"/>
      <c r="L142" s="171"/>
      <c r="M142" s="177"/>
      <c r="N142" s="178"/>
      <c r="O142" s="178"/>
      <c r="P142" s="178"/>
      <c r="Q142" s="178"/>
      <c r="R142" s="178"/>
      <c r="S142" s="178"/>
      <c r="T142" s="179"/>
      <c r="AT142" s="173" t="s">
        <v>157</v>
      </c>
      <c r="AU142" s="173" t="s">
        <v>85</v>
      </c>
      <c r="AV142" s="13" t="s">
        <v>87</v>
      </c>
      <c r="AW142" s="13" t="s">
        <v>35</v>
      </c>
      <c r="AX142" s="13" t="s">
        <v>78</v>
      </c>
      <c r="AY142" s="173" t="s">
        <v>141</v>
      </c>
    </row>
    <row r="143" spans="1:65" s="14" customFormat="1" ht="11.25">
      <c r="B143" s="180"/>
      <c r="D143" s="172" t="s">
        <v>157</v>
      </c>
      <c r="E143" s="181" t="s">
        <v>1</v>
      </c>
      <c r="F143" s="182" t="s">
        <v>160</v>
      </c>
      <c r="H143" s="183">
        <v>16</v>
      </c>
      <c r="I143" s="184"/>
      <c r="L143" s="180"/>
      <c r="M143" s="192"/>
      <c r="N143" s="193"/>
      <c r="O143" s="193"/>
      <c r="P143" s="193"/>
      <c r="Q143" s="193"/>
      <c r="R143" s="193"/>
      <c r="S143" s="193"/>
      <c r="T143" s="194"/>
      <c r="AT143" s="181" t="s">
        <v>157</v>
      </c>
      <c r="AU143" s="181" t="s">
        <v>85</v>
      </c>
      <c r="AV143" s="14" t="s">
        <v>149</v>
      </c>
      <c r="AW143" s="14" t="s">
        <v>35</v>
      </c>
      <c r="AX143" s="14" t="s">
        <v>85</v>
      </c>
      <c r="AY143" s="181" t="s">
        <v>141</v>
      </c>
    </row>
    <row r="144" spans="1:65" s="2" customFormat="1" ht="6.95" customHeight="1">
      <c r="A144" s="31"/>
      <c r="B144" s="46"/>
      <c r="C144" s="47"/>
      <c r="D144" s="47"/>
      <c r="E144" s="47"/>
      <c r="F144" s="47"/>
      <c r="G144" s="47"/>
      <c r="H144" s="47"/>
      <c r="I144" s="47"/>
      <c r="J144" s="47"/>
      <c r="K144" s="47"/>
      <c r="L144" s="32"/>
      <c r="M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</sheetData>
  <autoFilter ref="C120:K143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 01 - 1.TK Chotěbuz - A...</vt:lpstr>
      <vt:lpstr>PS 01 - Práce pro SSZT</vt:lpstr>
      <vt:lpstr>SO 02.1. - 2.TK Český Těš...</vt:lpstr>
      <vt:lpstr>PS 02.1. - Práce pro SSZT</vt:lpstr>
      <vt:lpstr>SO 02.2. - 2.TK Český Těš...</vt:lpstr>
      <vt:lpstr>PS 02.2. - Práce pro SSZT</vt:lpstr>
      <vt:lpstr>SO 03 - 2.TK Albrechtice ...</vt:lpstr>
      <vt:lpstr>PS 03 - Práce pro SSZT</vt:lpstr>
      <vt:lpstr>VRN - VRN</vt:lpstr>
      <vt:lpstr>'PS 01 - Práce pro SSZT'!Názvy_tisku</vt:lpstr>
      <vt:lpstr>'PS 02.1. - Práce pro SSZT'!Názvy_tisku</vt:lpstr>
      <vt:lpstr>'PS 02.2. - Práce pro SSZT'!Názvy_tisku</vt:lpstr>
      <vt:lpstr>'PS 03 - Práce pro SSZT'!Názvy_tisku</vt:lpstr>
      <vt:lpstr>'Rekapitulace stavby'!Názvy_tisku</vt:lpstr>
      <vt:lpstr>'SO 01 - 1.TK Chotěbuz - A...'!Názvy_tisku</vt:lpstr>
      <vt:lpstr>'SO 02.1. - 2.TK Český Těš...'!Názvy_tisku</vt:lpstr>
      <vt:lpstr>'SO 02.2. - 2.TK Český Těš...'!Názvy_tisku</vt:lpstr>
      <vt:lpstr>'SO 03 - 2.TK Albrechtice ...'!Názvy_tisku</vt:lpstr>
      <vt:lpstr>'VRN - VRN'!Názvy_tisku</vt:lpstr>
      <vt:lpstr>'PS 01 - Práce pro SSZT'!Oblast_tisku</vt:lpstr>
      <vt:lpstr>'PS 02.1. - Práce pro SSZT'!Oblast_tisku</vt:lpstr>
      <vt:lpstr>'PS 02.2. - Práce pro SSZT'!Oblast_tisku</vt:lpstr>
      <vt:lpstr>'PS 03 - Práce pro SSZT'!Oblast_tisku</vt:lpstr>
      <vt:lpstr>'Rekapitulace stavby'!Oblast_tisku</vt:lpstr>
      <vt:lpstr>'SO 01 - 1.TK Chotěbuz - A...'!Oblast_tisku</vt:lpstr>
      <vt:lpstr>'SO 02.1. - 2.TK Český Těš...'!Oblast_tisku</vt:lpstr>
      <vt:lpstr>'SO 02.2. - 2.TK Český Těš...'!Oblast_tisku</vt:lpstr>
      <vt:lpstr>'SO 03 - 2.TK Albrechtice ...'!Oblast_tisku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Fiedor Jiří</cp:lastModifiedBy>
  <dcterms:created xsi:type="dcterms:W3CDTF">2023-02-07T09:17:35Z</dcterms:created>
  <dcterms:modified xsi:type="dcterms:W3CDTF">2023-02-07T09:18:42Z</dcterms:modified>
</cp:coreProperties>
</file>